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5.xml" ContentType="application/vnd.openxmlformats-officedocument.drawing+xml"/>
  <Override PartName="/xl/charts/chart11.xml" ContentType="application/vnd.openxmlformats-officedocument.drawingml.chart+xml"/>
  <Override PartName="/xl/drawings/drawing6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28920" yWindow="-120" windowWidth="29040" windowHeight="15990" tabRatio="789" activeTab="3"/>
  </bookViews>
  <sheets>
    <sheet name="Introduction" sheetId="21" r:id="rId1"/>
    <sheet name="ResultsTable" sheetId="16" r:id="rId2"/>
    <sheet name="Bradford assays" sheetId="20" r:id="rId3"/>
    <sheet name="LS_ATA WT" sheetId="23" r:id="rId4"/>
    <sheet name="SingleMutant V37A" sheetId="8" r:id="rId5"/>
    <sheet name="SingleMutant S248A" sheetId="10" r:id="rId6"/>
    <sheet name="SingleMutant T249A" sheetId="2" r:id="rId7"/>
    <sheet name="Double mutants" sheetId="19" r:id="rId8"/>
  </sheets>
  <definedNames>
    <definedName name="_xlnm._FilterDatabase" localSheetId="2" hidden="1">'Bradford assays'!$C$1:$C$40</definedName>
    <definedName name="_xlnm._FilterDatabase" localSheetId="7" hidden="1">'Double mutants'!$E$1:$E$291</definedName>
    <definedName name="_xlnm._FilterDatabase" localSheetId="5" hidden="1">'SingleMutant S248A'!$D$2:$D$535</definedName>
    <definedName name="_xlnm._FilterDatabase" localSheetId="6" hidden="1">'SingleMutant T249A'!$D$3:$D$188</definedName>
    <definedName name="_xlnm._FilterDatabase" localSheetId="4" hidden="1">'SingleMutant V37A'!$P$1:$P$294</definedName>
  </definedNames>
  <calcPr calcId="144525"/>
  <webPublishing codePage="125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44" i="19" l="1"/>
  <c r="R44" i="19"/>
  <c r="Q75" i="19"/>
  <c r="R75" i="19"/>
  <c r="Q106" i="19"/>
  <c r="R106" i="19"/>
  <c r="Q137" i="19"/>
  <c r="R137" i="19"/>
  <c r="Q168" i="19"/>
  <c r="R168" i="19"/>
  <c r="Q199" i="19"/>
  <c r="R199" i="19"/>
  <c r="Q230" i="19"/>
  <c r="R230" i="19"/>
  <c r="Q261" i="19"/>
  <c r="R261" i="19"/>
  <c r="J44" i="19"/>
  <c r="K44" i="19"/>
  <c r="J75" i="19"/>
  <c r="K75" i="19"/>
  <c r="J106" i="19"/>
  <c r="K106" i="19"/>
  <c r="J137" i="19"/>
  <c r="K137" i="19"/>
  <c r="J168" i="19"/>
  <c r="K168" i="19"/>
  <c r="J199" i="19"/>
  <c r="K199" i="19"/>
  <c r="J230" i="19"/>
  <c r="K230" i="19"/>
  <c r="J261" i="19"/>
  <c r="K261" i="19"/>
  <c r="I18" i="19"/>
  <c r="F25" i="19"/>
  <c r="G25" i="19" s="1"/>
  <c r="H25" i="19" s="1"/>
  <c r="J25" i="19" s="1"/>
  <c r="F26" i="19"/>
  <c r="G26" i="19" s="1"/>
  <c r="H26" i="19" s="1"/>
  <c r="J26" i="19" s="1"/>
  <c r="F27" i="19"/>
  <c r="G27" i="19" s="1"/>
  <c r="H27" i="19" s="1"/>
  <c r="J27" i="19" s="1"/>
  <c r="J44" i="23"/>
  <c r="K44" i="23"/>
  <c r="J75" i="23"/>
  <c r="K75" i="23"/>
  <c r="J106" i="23"/>
  <c r="K106" i="23"/>
  <c r="J137" i="23"/>
  <c r="K137" i="23"/>
  <c r="J168" i="23"/>
  <c r="K168" i="23"/>
  <c r="J199" i="23"/>
  <c r="K199" i="23"/>
  <c r="J354" i="23"/>
  <c r="K354" i="23"/>
  <c r="J385" i="23"/>
  <c r="K385" i="23"/>
  <c r="J447" i="23"/>
  <c r="K447" i="23"/>
  <c r="J478" i="23"/>
  <c r="K478" i="23"/>
  <c r="E16" i="23"/>
  <c r="F18" i="23"/>
  <c r="F19" i="23"/>
  <c r="F20" i="23"/>
  <c r="E25" i="23"/>
  <c r="F27" i="23"/>
  <c r="F28" i="23"/>
  <c r="F29" i="23"/>
  <c r="E35" i="23"/>
  <c r="F37" i="23"/>
  <c r="F38" i="23"/>
  <c r="F39" i="23"/>
  <c r="E168" i="23"/>
  <c r="D168" i="23"/>
  <c r="E137" i="23"/>
  <c r="D137" i="23"/>
  <c r="E106" i="23"/>
  <c r="D106" i="23"/>
  <c r="E75" i="23"/>
  <c r="D75" i="23"/>
  <c r="E44" i="23"/>
  <c r="D44" i="23"/>
  <c r="F11" i="23"/>
  <c r="G11" i="23" s="1"/>
  <c r="H11" i="23" s="1"/>
  <c r="J11" i="23" s="1"/>
  <c r="L11" i="23" s="1"/>
  <c r="F10" i="23"/>
  <c r="G10" i="23" s="1"/>
  <c r="H10" i="23" s="1"/>
  <c r="J10" i="23" s="1"/>
  <c r="L10" i="23" s="1"/>
  <c r="F9" i="23"/>
  <c r="G9" i="23" s="1"/>
  <c r="H9" i="23" s="1"/>
  <c r="J9" i="23" s="1"/>
  <c r="L9" i="23" s="1"/>
  <c r="E7" i="23"/>
  <c r="K5" i="23"/>
  <c r="C60" i="20"/>
  <c r="D60" i="20"/>
  <c r="C63" i="20"/>
  <c r="D63" i="20"/>
  <c r="C66" i="20"/>
  <c r="D66" i="20"/>
  <c r="C69" i="20"/>
  <c r="D69" i="20"/>
  <c r="C72" i="20"/>
  <c r="D72" i="20"/>
  <c r="C75" i="20"/>
  <c r="D75" i="20"/>
  <c r="C78" i="20"/>
  <c r="D78" i="20"/>
  <c r="C88" i="20"/>
  <c r="E88" i="20"/>
  <c r="F88" i="20" s="1"/>
  <c r="C89" i="20"/>
  <c r="E89" i="20"/>
  <c r="C90" i="20"/>
  <c r="E90" i="20" s="1"/>
  <c r="C94" i="20"/>
  <c r="E94" i="20"/>
  <c r="C95" i="20"/>
  <c r="E95" i="20"/>
  <c r="C96" i="20"/>
  <c r="E96" i="20" s="1"/>
  <c r="C99" i="20"/>
  <c r="E99" i="20"/>
  <c r="C100" i="20"/>
  <c r="E100" i="20"/>
  <c r="C101" i="20"/>
  <c r="E101" i="20" s="1"/>
  <c r="L25" i="19" l="1"/>
  <c r="O25" i="19" s="1"/>
  <c r="K25" i="19"/>
  <c r="N25" i="19" s="1"/>
  <c r="N9" i="23"/>
  <c r="Q9" i="23" s="1"/>
  <c r="M9" i="23"/>
  <c r="P9" i="23" s="1"/>
  <c r="F99" i="20"/>
  <c r="F94" i="20"/>
  <c r="G99" i="20"/>
  <c r="G94" i="20"/>
  <c r="G88" i="20"/>
  <c r="C14" i="20"/>
  <c r="D14" i="20"/>
  <c r="C17" i="20"/>
  <c r="D17" i="20"/>
  <c r="C20" i="20"/>
  <c r="D20" i="20"/>
  <c r="C23" i="20"/>
  <c r="D23" i="20"/>
  <c r="C26" i="20"/>
  <c r="D26" i="20"/>
  <c r="C29" i="20"/>
  <c r="D29" i="20"/>
  <c r="C32" i="20"/>
  <c r="D32" i="20"/>
  <c r="C39" i="20"/>
  <c r="F39" i="20"/>
  <c r="G39" i="20"/>
  <c r="C40" i="20"/>
  <c r="C43" i="20"/>
  <c r="F43" i="20"/>
  <c r="G43" i="20"/>
  <c r="C44" i="20"/>
  <c r="D44" i="19"/>
  <c r="E44" i="19"/>
  <c r="D75" i="19"/>
  <c r="E75" i="19"/>
  <c r="D106" i="19"/>
  <c r="E106" i="19"/>
  <c r="D137" i="19"/>
  <c r="E137" i="19"/>
  <c r="D168" i="19"/>
  <c r="E168" i="19"/>
  <c r="D199" i="19"/>
  <c r="E199" i="19"/>
  <c r="D230" i="19"/>
  <c r="E230" i="19"/>
  <c r="D261" i="19"/>
  <c r="E261" i="19"/>
  <c r="E8" i="10" l="1"/>
  <c r="F9" i="10"/>
  <c r="F10" i="10"/>
  <c r="F11" i="10"/>
  <c r="F12" i="10"/>
  <c r="F13" i="10"/>
  <c r="F14" i="10"/>
  <c r="E19" i="10"/>
  <c r="F21" i="10"/>
  <c r="F22" i="10"/>
  <c r="F23" i="10"/>
  <c r="F24" i="10"/>
  <c r="F25" i="10"/>
  <c r="F26" i="10"/>
  <c r="E31" i="10"/>
  <c r="F33" i="10"/>
  <c r="F34" i="10"/>
  <c r="F35" i="10"/>
  <c r="D40" i="10"/>
  <c r="E40" i="10"/>
  <c r="J40" i="10"/>
  <c r="K40" i="10"/>
  <c r="P40" i="10"/>
  <c r="Q40" i="10"/>
  <c r="D71" i="10"/>
  <c r="E71" i="10"/>
  <c r="J71" i="10"/>
  <c r="K71" i="10"/>
  <c r="P71" i="10"/>
  <c r="Q71" i="10"/>
  <c r="D102" i="10"/>
  <c r="E102" i="10"/>
  <c r="J102" i="10"/>
  <c r="K102" i="10"/>
  <c r="P102" i="10"/>
  <c r="Q102" i="10"/>
  <c r="D133" i="10"/>
  <c r="E133" i="10"/>
  <c r="J133" i="10"/>
  <c r="K133" i="10"/>
  <c r="P133" i="10"/>
  <c r="Q133" i="10"/>
  <c r="D164" i="10"/>
  <c r="E164" i="10"/>
  <c r="J164" i="10"/>
  <c r="K164" i="10"/>
  <c r="P164" i="10"/>
  <c r="Q164" i="10"/>
  <c r="D195" i="10"/>
  <c r="E195" i="10"/>
  <c r="J195" i="10"/>
  <c r="K195" i="10"/>
  <c r="D226" i="10"/>
  <c r="E226" i="10"/>
  <c r="J226" i="10"/>
  <c r="K226" i="10"/>
  <c r="D257" i="10"/>
  <c r="E257" i="10"/>
  <c r="J257" i="10"/>
  <c r="K257" i="10"/>
  <c r="K5" i="8"/>
  <c r="E7" i="8"/>
  <c r="F9" i="8"/>
  <c r="G9" i="8" s="1"/>
  <c r="H9" i="8" s="1"/>
  <c r="J9" i="8" s="1"/>
  <c r="L9" i="8" s="1"/>
  <c r="F10" i="8"/>
  <c r="G10" i="8" s="1"/>
  <c r="H10" i="8" s="1"/>
  <c r="J10" i="8" s="1"/>
  <c r="L10" i="8" s="1"/>
  <c r="F11" i="8"/>
  <c r="G11" i="8" s="1"/>
  <c r="H11" i="8" s="1"/>
  <c r="J11" i="8" s="1"/>
  <c r="L11" i="8" s="1"/>
  <c r="E17" i="8"/>
  <c r="F19" i="8"/>
  <c r="G19" i="8" s="1"/>
  <c r="H19" i="8" s="1"/>
  <c r="J19" i="8" s="1"/>
  <c r="L19" i="8" s="1"/>
  <c r="F20" i="8"/>
  <c r="F21" i="8"/>
  <c r="G21" i="8" s="1"/>
  <c r="H21" i="8" s="1"/>
  <c r="J21" i="8" s="1"/>
  <c r="L21" i="8" s="1"/>
  <c r="E27" i="8"/>
  <c r="F29" i="8"/>
  <c r="F30" i="8"/>
  <c r="F31" i="8"/>
  <c r="D37" i="8"/>
  <c r="E37" i="8"/>
  <c r="J37" i="8"/>
  <c r="K37" i="8"/>
  <c r="P37" i="8"/>
  <c r="Q37" i="8"/>
  <c r="D68" i="8"/>
  <c r="E68" i="8"/>
  <c r="J68" i="8"/>
  <c r="K68" i="8"/>
  <c r="P68" i="8"/>
  <c r="Q68" i="8"/>
  <c r="D99" i="8"/>
  <c r="E99" i="8"/>
  <c r="J99" i="8"/>
  <c r="K99" i="8"/>
  <c r="P99" i="8"/>
  <c r="Q99" i="8"/>
  <c r="D130" i="8"/>
  <c r="E130" i="8"/>
  <c r="J130" i="8"/>
  <c r="K130" i="8"/>
  <c r="P130" i="8"/>
  <c r="Q130" i="8"/>
  <c r="D161" i="8"/>
  <c r="E161" i="8"/>
  <c r="J161" i="8"/>
  <c r="K161" i="8"/>
  <c r="P161" i="8"/>
  <c r="Q161" i="8"/>
  <c r="F28" i="2"/>
  <c r="F29" i="2"/>
  <c r="F27" i="2"/>
  <c r="F19" i="2"/>
  <c r="F20" i="2"/>
  <c r="F18" i="2"/>
  <c r="F10" i="2"/>
  <c r="G10" i="2" s="1"/>
  <c r="H10" i="2" s="1"/>
  <c r="J10" i="2" s="1"/>
  <c r="L10" i="2" s="1"/>
  <c r="F11" i="2"/>
  <c r="G11" i="2" s="1"/>
  <c r="H11" i="2" s="1"/>
  <c r="J11" i="2" s="1"/>
  <c r="L11" i="2" s="1"/>
  <c r="F9" i="2"/>
  <c r="G9" i="2" s="1"/>
  <c r="H9" i="2" s="1"/>
  <c r="J9" i="2" s="1"/>
  <c r="L9" i="2" s="1"/>
  <c r="E25" i="2"/>
  <c r="E16" i="2"/>
  <c r="E7" i="2"/>
  <c r="K5" i="2"/>
  <c r="Q158" i="2"/>
  <c r="P158" i="2"/>
  <c r="K158" i="2"/>
  <c r="J158" i="2"/>
  <c r="E158" i="2"/>
  <c r="D158" i="2"/>
  <c r="E127" i="2"/>
  <c r="D127" i="2"/>
  <c r="K127" i="2"/>
  <c r="J127" i="2"/>
  <c r="Q127" i="2"/>
  <c r="P127" i="2"/>
  <c r="Q96" i="2"/>
  <c r="P96" i="2"/>
  <c r="K96" i="2"/>
  <c r="J96" i="2"/>
  <c r="E96" i="2"/>
  <c r="D96" i="2"/>
  <c r="Q65" i="2"/>
  <c r="P65" i="2"/>
  <c r="K65" i="2"/>
  <c r="J65" i="2"/>
  <c r="E65" i="2"/>
  <c r="D65" i="2"/>
  <c r="E34" i="2"/>
  <c r="Q34" i="2"/>
  <c r="P34" i="2"/>
  <c r="K34" i="2"/>
  <c r="J34" i="2"/>
  <c r="D34" i="2"/>
  <c r="M9" i="2" l="1"/>
  <c r="P9" i="2" s="1"/>
  <c r="N9" i="2"/>
  <c r="Q9" i="2" s="1"/>
  <c r="N19" i="8"/>
  <c r="Q19" i="8" s="1"/>
  <c r="M19" i="8"/>
  <c r="P19" i="8" s="1"/>
  <c r="M9" i="8"/>
  <c r="P9" i="8" s="1"/>
  <c r="N9" i="8"/>
  <c r="Q9" i="8" s="1"/>
</calcChain>
</file>

<file path=xl/sharedStrings.xml><?xml version="1.0" encoding="utf-8"?>
<sst xmlns="http://schemas.openxmlformats.org/spreadsheetml/2006/main" count="3476" uniqueCount="218">
  <si>
    <t>Well</t>
  </si>
  <si>
    <t>Raw absorbance</t>
  </si>
  <si>
    <t>Measurement time(s)</t>
  </si>
  <si>
    <t>A 4</t>
  </si>
  <si>
    <t>B 4</t>
  </si>
  <si>
    <t>C 4</t>
  </si>
  <si>
    <t>D 4</t>
  </si>
  <si>
    <t>E 4</t>
  </si>
  <si>
    <t>96 well plate</t>
  </si>
  <si>
    <t>E 5</t>
  </si>
  <si>
    <t>D 5</t>
  </si>
  <si>
    <t>C 5</t>
  </si>
  <si>
    <t>B 5</t>
  </si>
  <si>
    <t>A 5</t>
  </si>
  <si>
    <t>E 6</t>
  </si>
  <si>
    <t>D 6</t>
  </si>
  <si>
    <t>C 6</t>
  </si>
  <si>
    <t>B 6</t>
  </si>
  <si>
    <t>A 6</t>
  </si>
  <si>
    <t>R-PEA</t>
  </si>
  <si>
    <t>A 1</t>
  </si>
  <si>
    <t>B 1</t>
  </si>
  <si>
    <t>C 1</t>
  </si>
  <si>
    <t>D 1</t>
  </si>
  <si>
    <t>E 1</t>
  </si>
  <si>
    <t>R-PPA</t>
  </si>
  <si>
    <t>A 2</t>
  </si>
  <si>
    <t>B 2</t>
  </si>
  <si>
    <t>C 2</t>
  </si>
  <si>
    <t>D 2</t>
  </si>
  <si>
    <t>E 2</t>
  </si>
  <si>
    <t>R- PBA</t>
  </si>
  <si>
    <t xml:space="preserve">A 3 </t>
  </si>
  <si>
    <t>B 3</t>
  </si>
  <si>
    <t xml:space="preserve">C 3 </t>
  </si>
  <si>
    <t xml:space="preserve">D 3 </t>
  </si>
  <si>
    <t>E 3</t>
  </si>
  <si>
    <t>Sample</t>
  </si>
  <si>
    <t>T249_1;5_PEA</t>
  </si>
  <si>
    <t>T249_1;5_PPA</t>
  </si>
  <si>
    <t>T29_1;5_PBA</t>
  </si>
  <si>
    <t xml:space="preserve">SLOPE sample </t>
  </si>
  <si>
    <t>R squared</t>
  </si>
  <si>
    <t>blank (R)-PEA</t>
  </si>
  <si>
    <t>blank (R)-PPA</t>
  </si>
  <si>
    <t>blank (R)-PBA</t>
  </si>
  <si>
    <t>mM/min</t>
  </si>
  <si>
    <t>*60</t>
  </si>
  <si>
    <t>(ΔΑbs/min) / (9,15 Αbs/mM)</t>
  </si>
  <si>
    <t>*DF</t>
  </si>
  <si>
    <t>*αραίωση πηγαδιού</t>
  </si>
  <si>
    <t>μmol/(ml * min)</t>
  </si>
  <si>
    <t>(Bradford)</t>
  </si>
  <si>
    <t>μmol/ (mg * min)</t>
  </si>
  <si>
    <t xml:space="preserve">ΔΑbs/s </t>
  </si>
  <si>
    <t>R sqrd</t>
  </si>
  <si>
    <t>ΔΑbs/s (blank) M.O</t>
  </si>
  <si>
    <t>ΔΑbs/s (sample-blank)</t>
  </si>
  <si>
    <t>ΔΑbs/min</t>
  </si>
  <si>
    <t>mmol/ (L * min)</t>
  </si>
  <si>
    <t>DF</t>
  </si>
  <si>
    <t>αραιωση πηγαδιού</t>
  </si>
  <si>
    <t>U /ml</t>
  </si>
  <si>
    <t>STDEV</t>
  </si>
  <si>
    <t>U/mg</t>
  </si>
  <si>
    <t>E 7</t>
  </si>
  <si>
    <t>D 7</t>
  </si>
  <si>
    <t>C 7</t>
  </si>
  <si>
    <t>B 7</t>
  </si>
  <si>
    <t>A 7</t>
  </si>
  <si>
    <t>V37_1;5_PBA</t>
  </si>
  <si>
    <t>V37_1;5_PPA</t>
  </si>
  <si>
    <t>V37_1;5_PEA</t>
  </si>
  <si>
    <t xml:space="preserve">E 7  </t>
  </si>
  <si>
    <t xml:space="preserve">D 7 </t>
  </si>
  <si>
    <t xml:space="preserve">C 7  </t>
  </si>
  <si>
    <t xml:space="preserve">B 7 </t>
  </si>
  <si>
    <t xml:space="preserve">A 7 </t>
  </si>
  <si>
    <t>R-PBA</t>
  </si>
  <si>
    <t xml:space="preserve">E 6  </t>
  </si>
  <si>
    <t xml:space="preserve">D 6 </t>
  </si>
  <si>
    <t xml:space="preserve">C 6 </t>
  </si>
  <si>
    <t xml:space="preserve">A 6 </t>
  </si>
  <si>
    <t>D 3</t>
  </si>
  <si>
    <t>C 3</t>
  </si>
  <si>
    <t>A 3</t>
  </si>
  <si>
    <t>H 2</t>
  </si>
  <si>
    <t>H 1</t>
  </si>
  <si>
    <t>G 2</t>
  </si>
  <si>
    <t>G 1</t>
  </si>
  <si>
    <t>F 2</t>
  </si>
  <si>
    <t>F 1</t>
  </si>
  <si>
    <t xml:space="preserve">GamPro S248 (1:5) </t>
  </si>
  <si>
    <t>GamPro T249A</t>
  </si>
  <si>
    <t>GamPro S248A</t>
  </si>
  <si>
    <t>GamPro V37A</t>
  </si>
  <si>
    <t xml:space="preserve">STDEV </t>
  </si>
  <si>
    <t>(mg/ml) * DF</t>
  </si>
  <si>
    <t>Absorbance (AU)</t>
  </si>
  <si>
    <t>(y-0,377)/0,3763</t>
  </si>
  <si>
    <t>G 3</t>
  </si>
  <si>
    <t>F 3</t>
  </si>
  <si>
    <t xml:space="preserve"> BSA (mg/ml)</t>
  </si>
  <si>
    <t>Absorbance BSA av.</t>
  </si>
  <si>
    <t xml:space="preserve">Absorbance BSA </t>
  </si>
  <si>
    <t xml:space="preserve">200 μl of bradford reagent and 10 μl sample </t>
  </si>
  <si>
    <t>Shake Υes, Shake duration (00:00:25)</t>
  </si>
  <si>
    <t>Set temperature 30 °C</t>
  </si>
  <si>
    <t>Wavelength: 595 nm</t>
  </si>
  <si>
    <t>Endpoint</t>
  </si>
  <si>
    <t>Bradford</t>
  </si>
  <si>
    <t>9,15  Αbs/mM acetophenone</t>
  </si>
  <si>
    <t>6,36 Abs/mM butyrophenone</t>
  </si>
  <si>
    <t>(R)- phenylethylamine</t>
  </si>
  <si>
    <t>(R)- phenylpropylamine</t>
  </si>
  <si>
    <t>(R)- phenylbutylamine</t>
  </si>
  <si>
    <t>(mg/ml)</t>
  </si>
  <si>
    <t>HEPES 50 mM pH 8.0  0,05 mM PLP</t>
  </si>
  <si>
    <t>_</t>
  </si>
  <si>
    <t>V37A/T249A</t>
  </si>
  <si>
    <t>V37A/S248A</t>
  </si>
  <si>
    <t>H 5</t>
  </si>
  <si>
    <t>G 5</t>
  </si>
  <si>
    <t>F 5</t>
  </si>
  <si>
    <t>blank</t>
  </si>
  <si>
    <t>R- phenylpropylamine</t>
  </si>
  <si>
    <t>H 7</t>
  </si>
  <si>
    <t>G 7</t>
  </si>
  <si>
    <t>F 7</t>
  </si>
  <si>
    <t>R- phenylbutylamine</t>
  </si>
  <si>
    <t>H 9</t>
  </si>
  <si>
    <t>G 9</t>
  </si>
  <si>
    <t>F 9</t>
  </si>
  <si>
    <t>E 9</t>
  </si>
  <si>
    <t>D 9</t>
  </si>
  <si>
    <t>C 9</t>
  </si>
  <si>
    <t>B 9</t>
  </si>
  <si>
    <t>A 9</t>
  </si>
  <si>
    <t>R- phenylethylamine</t>
  </si>
  <si>
    <t>GamPro V37A/T249A</t>
  </si>
  <si>
    <t>GamPro V37A/S248A</t>
  </si>
  <si>
    <t>(y-0,4722)/0,7681</t>
  </si>
  <si>
    <t xml:space="preserve">200 μl of bradford reagent and 15 μl sample </t>
  </si>
  <si>
    <t xml:space="preserve">Shake yes </t>
  </si>
  <si>
    <t>All buffer and reagent solutions were brought to room temperature for the assay.</t>
  </si>
  <si>
    <t xml:space="preserve">which can be detected spectrophotometrically at 245 nm (Schätzle et al. 2009). </t>
  </si>
  <si>
    <t xml:space="preserve">5μl of enzyme </t>
  </si>
  <si>
    <t>10 μl of amine stock solution</t>
  </si>
  <si>
    <t>Photometer parameters</t>
  </si>
  <si>
    <t>Set temperature</t>
  </si>
  <si>
    <t>30 °C</t>
  </si>
  <si>
    <t>Plate template</t>
  </si>
  <si>
    <t>Wavelength [nm]</t>
  </si>
  <si>
    <t>245</t>
  </si>
  <si>
    <t>Kinetic interval</t>
  </si>
  <si>
    <t>00:00:10</t>
  </si>
  <si>
    <t>Kinetic total time</t>
  </si>
  <si>
    <t>00:05:00</t>
  </si>
  <si>
    <t>One unit of activity was defined as the amount of enzyme that produced 1 µmol of the ketone from its corresponding amine per minute.</t>
  </si>
  <si>
    <t xml:space="preserve">Deamination of the substrates leads to an increase in UV absorbtion,  </t>
  </si>
  <si>
    <t>The amines were diluted in DMSO, 5% final concetration.</t>
  </si>
  <si>
    <t>Methodology</t>
  </si>
  <si>
    <t>Assay Conditions</t>
  </si>
  <si>
    <t>Greiner UV 96-well plate</t>
  </si>
  <si>
    <t>The assay componets were pipetted in the following order:</t>
  </si>
  <si>
    <t>85 μl HEPES buffer pH= 8</t>
  </si>
  <si>
    <t>100 μl of pyruvate 2.0 mM (HEPES buffer 50mM) solution was added last with a multipipet for the initiation of the reaction.</t>
  </si>
  <si>
    <t>of 1-phenylethylamine, 1-phenylpropylamine and 1-phenyl butylamine to their corresponding ketones.</t>
  </si>
  <si>
    <t xml:space="preserve">All enzymes were assayed in purified form.  </t>
  </si>
  <si>
    <t>Photometric determination of activity</t>
  </si>
  <si>
    <r>
      <t>The U ml</t>
    </r>
    <r>
      <rPr>
        <vertAlign val="superscript"/>
        <sz val="11"/>
        <rFont val="Arial"/>
        <family val="2"/>
        <charset val="161"/>
      </rPr>
      <t>-1</t>
    </r>
    <r>
      <rPr>
        <sz val="11"/>
        <rFont val="Arial"/>
        <family val="2"/>
        <charset val="161"/>
      </rPr>
      <t xml:space="preserve"> of each enzyme was determined spectrophotometrically  based on the conversion</t>
    </r>
  </si>
  <si>
    <t>The pH of the buffer was adjusted at 30 °C.</t>
  </si>
  <si>
    <t>(Ni-NTA 5 mL Protino column were used for purification and HiTrapTM 15 mL for desalting. Purified enzyme solutions were stored at -20 °C after flash freezing)</t>
  </si>
  <si>
    <t>Concetration (mg/ml)</t>
  </si>
  <si>
    <t>Dilution Factor</t>
  </si>
  <si>
    <t xml:space="preserve"> (mg/ml) </t>
  </si>
  <si>
    <t>5,89 ± 0,5 mg/mL</t>
  </si>
  <si>
    <t>(previously determined using the same assay)</t>
  </si>
  <si>
    <t>Α1 blank (R)</t>
  </si>
  <si>
    <t>B1 blank (R)</t>
  </si>
  <si>
    <t>C1 GamPro (1:5) (R)</t>
  </si>
  <si>
    <t>D1 GamPro (1:5) (R)</t>
  </si>
  <si>
    <t>E1 GamPro (1:5) (R)</t>
  </si>
  <si>
    <t>The reaction mixture contained  enantiopure 1.0 mM of the (R)- enantiomer of the amine and 2.0 mM and  sodium pyruvate as keto-donor.</t>
  </si>
  <si>
    <t>Kinetic assay LS_ATA and single mutants _ pH= 8.0_ R-PEA, R-PPA, R-PBA</t>
  </si>
  <si>
    <t>Kinetic assay_ LS_ATA double mutants V37A/S248A and V37A/T249A pH= 8.0_ R-PEA, R-PPA, R-PBA</t>
  </si>
  <si>
    <t>LS_ATA double mutants V371A/S248A and V37A/T249A  from 500 mL culture  after purification</t>
  </si>
  <si>
    <t xml:space="preserve"> V37A/S248A</t>
  </si>
  <si>
    <t>LS_ATA single mutants:  V371, S248A, T249A  from a 500 mL culture after purification.</t>
  </si>
  <si>
    <t>LS_ATA WT</t>
  </si>
  <si>
    <t xml:space="preserve"> V37A</t>
  </si>
  <si>
    <t>S248A</t>
  </si>
  <si>
    <t>T249A</t>
  </si>
  <si>
    <t>Standart curve</t>
  </si>
  <si>
    <t>Results</t>
  </si>
  <si>
    <t>LS_ATA WT (1:5)</t>
  </si>
  <si>
    <t xml:space="preserve">V37 (1:5) </t>
  </si>
  <si>
    <t>Kinetic assay_single mutant V37A _ pH= 8.0_ R-PEA, R-PPA, R-PBA</t>
  </si>
  <si>
    <t>Kinetic assay_ LS_ATA WT</t>
  </si>
  <si>
    <t xml:space="preserve"> S248 not diluted</t>
  </si>
  <si>
    <t>Kinetic assay_single mutant S248A _ pH= 8.0_ R-PEA, R-PPA, R-PBA</t>
  </si>
  <si>
    <t xml:space="preserve">S248 (1:5) </t>
  </si>
  <si>
    <t>Kinetic assay_single mutant T249A _ pH= 8.0_ R-PEA, R-PPA, R-PBA</t>
  </si>
  <si>
    <t xml:space="preserve">T249 (1:5) </t>
  </si>
  <si>
    <t>S248_PEA</t>
  </si>
  <si>
    <t>S248_PPA</t>
  </si>
  <si>
    <t>S248_PBA</t>
  </si>
  <si>
    <t>Measurements</t>
  </si>
  <si>
    <t>WT R-PEA</t>
  </si>
  <si>
    <t>WT_R-PPA_R-PBA</t>
  </si>
  <si>
    <t>Measurments</t>
  </si>
  <si>
    <t>double mutants_R-PEA</t>
  </si>
  <si>
    <t>double mutants_R-PPA</t>
  </si>
  <si>
    <t>double mutants_R-PBA</t>
  </si>
  <si>
    <t>Kinetic assay_duble mutants V37A/S248A , V37A/T249A pH= 8.0_ R-PEA, R-PPA, R-PBA</t>
  </si>
  <si>
    <t>Enzyme concetrations were determined using the Bradford assay.</t>
  </si>
  <si>
    <t xml:space="preserve"> (mg/ml)</t>
  </si>
  <si>
    <t>GamPro WT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</si>
</sst>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m\/d\/yyyy\ h:mm\ AM/PM"/>
    <numFmt numFmtId="165" formatCode="0.00000"/>
    <numFmt numFmtId="166" formatCode="0.000000"/>
    <numFmt numFmtId="167" formatCode="0.0"/>
    <numFmt numFmtId="168" formatCode="0.0000"/>
    <numFmt numFmtId="169" formatCode="0.0000000"/>
    <numFmt numFmtId="170" formatCode="0.000"/>
  </numFmts>
  <fonts count="32">
    <font>
      <sz val="10"/>
      <name val="Arial"/>
    </font>
    <font>
      <sz val="10"/>
      <name val="Arial"/>
      <family val="2"/>
      <charset val="161"/>
    </font>
    <font>
      <b/>
      <sz val="11"/>
      <name val="Calibri "/>
      <charset val="161"/>
    </font>
    <font>
      <sz val="11"/>
      <name val="Calibri "/>
      <charset val="161"/>
    </font>
    <font>
      <b/>
      <sz val="1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1"/>
      <name val="Tahoma"/>
      <family val="2"/>
      <charset val="161"/>
    </font>
    <font>
      <strike/>
      <sz val="10"/>
      <name val="Arial"/>
      <family val="2"/>
      <charset val="161"/>
    </font>
    <font>
      <sz val="11"/>
      <name val="Arial"/>
      <family val="2"/>
      <charset val="161"/>
    </font>
    <font>
      <b/>
      <sz val="11"/>
      <name val="Arial"/>
      <family val="2"/>
      <charset val="161"/>
    </font>
    <font>
      <sz val="12"/>
      <name val="Arial"/>
      <family val="2"/>
      <charset val="161"/>
    </font>
    <font>
      <sz val="12"/>
      <color rgb="FFFF0000"/>
      <name val="Arial"/>
      <family val="2"/>
      <charset val="161"/>
    </font>
    <font>
      <b/>
      <sz val="11"/>
      <name val="Calibri"/>
      <family val="2"/>
      <charset val="161"/>
    </font>
    <font>
      <sz val="11"/>
      <color theme="6" tint="-0.499984740745262"/>
      <name val="Arial"/>
      <family val="2"/>
      <charset val="161"/>
    </font>
    <font>
      <b/>
      <sz val="11"/>
      <color theme="0"/>
      <name val="Arial"/>
      <family val="2"/>
      <charset val="161"/>
    </font>
    <font>
      <strike/>
      <sz val="11"/>
      <name val="Calibri"/>
      <family val="2"/>
      <charset val="161"/>
    </font>
    <font>
      <strike/>
      <sz val="11"/>
      <name val="Arial"/>
      <family val="2"/>
      <charset val="161"/>
    </font>
    <font>
      <sz val="11"/>
      <color theme="8" tint="-0.249977111117893"/>
      <name val="Arial"/>
      <family val="2"/>
      <charset val="161"/>
    </font>
    <font>
      <vertAlign val="superscript"/>
      <sz val="11"/>
      <name val="Arial"/>
      <family val="2"/>
      <charset val="161"/>
    </font>
    <font>
      <sz val="10"/>
      <name val="Tahoma"/>
      <family val="2"/>
      <charset val="161"/>
    </font>
    <font>
      <b/>
      <sz val="11"/>
      <name val="Tahoma"/>
      <family val="2"/>
      <charset val="161"/>
    </font>
    <font>
      <sz val="12"/>
      <name val="Tahoma"/>
      <family val="2"/>
      <charset val="161"/>
    </font>
    <font>
      <b/>
      <sz val="12"/>
      <name val="Tahoma"/>
      <family val="2"/>
      <charset val="161"/>
    </font>
    <font>
      <u/>
      <sz val="10"/>
      <color theme="10"/>
      <name val="Arial"/>
      <family val="2"/>
      <charset val="161"/>
    </font>
    <font>
      <sz val="12"/>
      <name val="Calibri "/>
      <charset val="161"/>
    </font>
    <font>
      <u/>
      <sz val="11"/>
      <color theme="10"/>
      <name val="Arial"/>
      <family val="2"/>
      <charset val="161"/>
    </font>
    <font>
      <sz val="11"/>
      <color rgb="FFFF0000"/>
      <name val="Calibri "/>
      <charset val="161"/>
    </font>
    <font>
      <sz val="11"/>
      <color theme="3" tint="-0.249977111117893"/>
      <name val="Arial"/>
      <family val="2"/>
      <charset val="161"/>
    </font>
    <font>
      <b/>
      <sz val="12"/>
      <name val="Tahoma"/>
      <family val="2"/>
    </font>
    <font>
      <sz val="12"/>
      <name val="Tahoma"/>
      <family val="2"/>
    </font>
    <font>
      <b/>
      <sz val="10"/>
      <name val="Arial"/>
      <family val="2"/>
    </font>
    <font>
      <b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4682B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23" fillId="0" borderId="0" applyNumberFormat="0" applyFill="0" applyBorder="0" applyAlignment="0" applyProtection="0"/>
  </cellStyleXfs>
  <cellXfs count="232">
    <xf numFmtId="0" fontId="0" fillId="0" borderId="0" xfId="0"/>
    <xf numFmtId="164" fontId="2" fillId="0" borderId="1" xfId="1" applyNumberFormat="1" applyFont="1" applyBorder="1" applyAlignment="1">
      <alignment horizontal="center"/>
    </xf>
    <xf numFmtId="164" fontId="2" fillId="0" borderId="2" xfId="1" applyNumberFormat="1" applyFont="1" applyBorder="1" applyAlignment="1">
      <alignment horizontal="center"/>
    </xf>
    <xf numFmtId="0" fontId="3" fillId="0" borderId="0" xfId="1" applyFont="1" applyAlignment="1">
      <alignment horizontal="center"/>
    </xf>
    <xf numFmtId="0" fontId="4" fillId="0" borderId="3" xfId="1" applyFont="1" applyBorder="1" applyAlignment="1">
      <alignment horizontal="center"/>
    </xf>
    <xf numFmtId="0" fontId="5" fillId="0" borderId="0" xfId="1" applyFont="1"/>
    <xf numFmtId="165" fontId="5" fillId="0" borderId="0" xfId="1" applyNumberFormat="1" applyFont="1"/>
    <xf numFmtId="165" fontId="4" fillId="0" borderId="5" xfId="1" applyNumberFormat="1" applyFont="1" applyBorder="1" applyAlignment="1">
      <alignment horizontal="center"/>
    </xf>
    <xf numFmtId="165" fontId="4" fillId="0" borderId="6" xfId="1" applyNumberFormat="1" applyFont="1" applyBorder="1" applyAlignment="1">
      <alignment horizontal="center"/>
    </xf>
    <xf numFmtId="165" fontId="5" fillId="0" borderId="2" xfId="1" applyNumberFormat="1" applyFont="1" applyBorder="1"/>
    <xf numFmtId="0" fontId="8" fillId="0" borderId="0" xfId="1" applyFont="1"/>
    <xf numFmtId="0" fontId="8" fillId="0" borderId="0" xfId="1" applyFont="1" applyAlignment="1">
      <alignment horizontal="center"/>
    </xf>
    <xf numFmtId="164" fontId="8" fillId="0" borderId="0" xfId="1" applyNumberFormat="1" applyFont="1" applyAlignment="1">
      <alignment horizontal="center"/>
    </xf>
    <xf numFmtId="2" fontId="8" fillId="0" borderId="0" xfId="1" applyNumberFormat="1" applyFont="1" applyAlignment="1">
      <alignment horizontal="center"/>
    </xf>
    <xf numFmtId="0" fontId="8" fillId="0" borderId="0" xfId="1" applyFont="1" applyAlignment="1">
      <alignment horizontal="left"/>
    </xf>
    <xf numFmtId="0" fontId="9" fillId="0" borderId="0" xfId="1" applyFont="1" applyAlignment="1">
      <alignment horizontal="center"/>
    </xf>
    <xf numFmtId="0" fontId="4" fillId="0" borderId="0" xfId="1" applyFont="1" applyFill="1" applyBorder="1"/>
    <xf numFmtId="168" fontId="4" fillId="0" borderId="0" xfId="1" applyNumberFormat="1" applyFont="1" applyFill="1" applyBorder="1"/>
    <xf numFmtId="0" fontId="1" fillId="0" borderId="0" xfId="1" applyFont="1" applyAlignment="1">
      <alignment horizontal="center"/>
    </xf>
    <xf numFmtId="167" fontId="11" fillId="0" borderId="0" xfId="2" applyNumberFormat="1" applyFont="1" applyAlignment="1">
      <alignment horizontal="center"/>
    </xf>
    <xf numFmtId="0" fontId="1" fillId="0" borderId="0" xfId="1" applyFont="1"/>
    <xf numFmtId="2" fontId="1" fillId="0" borderId="0" xfId="1" applyNumberFormat="1" applyFont="1" applyAlignment="1">
      <alignment horizontal="center"/>
    </xf>
    <xf numFmtId="170" fontId="1" fillId="0" borderId="0" xfId="1" applyNumberFormat="1" applyFont="1" applyAlignment="1">
      <alignment horizontal="center"/>
    </xf>
    <xf numFmtId="0" fontId="7" fillId="0" borderId="0" xfId="1" applyFont="1" applyAlignment="1">
      <alignment horizontal="center"/>
    </xf>
    <xf numFmtId="170" fontId="7" fillId="0" borderId="0" xfId="1" applyNumberFormat="1" applyFont="1" applyAlignment="1">
      <alignment horizontal="center"/>
    </xf>
    <xf numFmtId="164" fontId="12" fillId="0" borderId="0" xfId="1" applyNumberFormat="1" applyFont="1" applyAlignment="1">
      <alignment horizontal="center"/>
    </xf>
    <xf numFmtId="165" fontId="3" fillId="0" borderId="0" xfId="1" applyNumberFormat="1" applyFont="1" applyAlignment="1">
      <alignment horizontal="center"/>
    </xf>
    <xf numFmtId="168" fontId="3" fillId="0" borderId="0" xfId="1" applyNumberFormat="1" applyFont="1" applyAlignment="1">
      <alignment horizontal="center"/>
    </xf>
    <xf numFmtId="0" fontId="5" fillId="0" borderId="0" xfId="1" applyFont="1" applyFill="1" applyBorder="1"/>
    <xf numFmtId="0" fontId="4" fillId="0" borderId="0" xfId="1" applyFont="1" applyFill="1" applyBorder="1" applyAlignment="1">
      <alignment horizontal="left"/>
    </xf>
    <xf numFmtId="165" fontId="4" fillId="0" borderId="3" xfId="1" applyNumberFormat="1" applyFont="1" applyBorder="1" applyAlignment="1">
      <alignment horizontal="center"/>
    </xf>
    <xf numFmtId="170" fontId="8" fillId="0" borderId="0" xfId="1" applyNumberFormat="1" applyFont="1" applyAlignment="1">
      <alignment horizontal="center"/>
    </xf>
    <xf numFmtId="2" fontId="8" fillId="0" borderId="0" xfId="1" applyNumberFormat="1" applyFont="1"/>
    <xf numFmtId="167" fontId="8" fillId="0" borderId="0" xfId="1" applyNumberFormat="1" applyFont="1"/>
    <xf numFmtId="165" fontId="1" fillId="0" borderId="0" xfId="1" applyNumberFormat="1" applyFont="1"/>
    <xf numFmtId="0" fontId="10" fillId="0" borderId="0" xfId="1" applyFont="1"/>
    <xf numFmtId="164" fontId="9" fillId="0" borderId="0" xfId="1" applyNumberFormat="1" applyFont="1" applyAlignment="1">
      <alignment horizontal="center"/>
    </xf>
    <xf numFmtId="165" fontId="8" fillId="0" borderId="0" xfId="1" applyNumberFormat="1" applyFont="1"/>
    <xf numFmtId="168" fontId="8" fillId="0" borderId="0" xfId="1" applyNumberFormat="1" applyFont="1"/>
    <xf numFmtId="0" fontId="9" fillId="0" borderId="0" xfId="1" applyFont="1" applyAlignment="1">
      <alignment horizontal="left"/>
    </xf>
    <xf numFmtId="164" fontId="9" fillId="0" borderId="1" xfId="1" applyNumberFormat="1" applyFont="1" applyBorder="1" applyAlignment="1">
      <alignment horizontal="center"/>
    </xf>
    <xf numFmtId="0" fontId="9" fillId="0" borderId="0" xfId="1" applyFont="1"/>
    <xf numFmtId="168" fontId="9" fillId="0" borderId="0" xfId="1" applyNumberFormat="1" applyFont="1"/>
    <xf numFmtId="0" fontId="9" fillId="0" borderId="4" xfId="1" applyFont="1" applyBorder="1"/>
    <xf numFmtId="164" fontId="9" fillId="0" borderId="2" xfId="1" applyNumberFormat="1" applyFont="1" applyBorder="1" applyAlignment="1">
      <alignment horizontal="center"/>
    </xf>
    <xf numFmtId="0" fontId="9" fillId="0" borderId="3" xfId="1" applyFont="1" applyBorder="1" applyAlignment="1">
      <alignment horizontal="center"/>
    </xf>
    <xf numFmtId="165" fontId="9" fillId="0" borderId="5" xfId="1" applyNumberFormat="1" applyFont="1" applyBorder="1" applyAlignment="1">
      <alignment horizontal="center"/>
    </xf>
    <xf numFmtId="165" fontId="9" fillId="0" borderId="6" xfId="1" applyNumberFormat="1" applyFont="1" applyBorder="1" applyAlignment="1">
      <alignment horizontal="center"/>
    </xf>
    <xf numFmtId="168" fontId="9" fillId="0" borderId="6" xfId="1" applyNumberFormat="1" applyFont="1" applyBorder="1" applyAlignment="1">
      <alignment horizontal="center"/>
    </xf>
    <xf numFmtId="165" fontId="1" fillId="0" borderId="0" xfId="1" applyNumberFormat="1" applyFont="1" applyAlignment="1">
      <alignment horizontal="center"/>
    </xf>
    <xf numFmtId="170" fontId="8" fillId="0" borderId="2" xfId="1" applyNumberFormat="1" applyFont="1" applyBorder="1" applyAlignment="1">
      <alignment horizontal="center"/>
    </xf>
    <xf numFmtId="165" fontId="9" fillId="0" borderId="3" xfId="1" applyNumberFormat="1" applyFont="1" applyBorder="1" applyAlignment="1">
      <alignment horizontal="center"/>
    </xf>
    <xf numFmtId="0" fontId="9" fillId="0" borderId="0" xfId="1" applyFont="1" applyFill="1" applyBorder="1" applyAlignment="1">
      <alignment horizontal="center"/>
    </xf>
    <xf numFmtId="168" fontId="9" fillId="0" borderId="0" xfId="1" applyNumberFormat="1" applyFont="1" applyFill="1" applyBorder="1" applyAlignment="1">
      <alignment horizontal="center"/>
    </xf>
    <xf numFmtId="165" fontId="7" fillId="0" borderId="0" xfId="1" applyNumberFormat="1" applyFont="1" applyAlignment="1">
      <alignment horizontal="center"/>
    </xf>
    <xf numFmtId="165" fontId="8" fillId="0" borderId="0" xfId="1" applyNumberFormat="1" applyFont="1" applyAlignment="1">
      <alignment horizontal="center"/>
    </xf>
    <xf numFmtId="168" fontId="8" fillId="0" borderId="0" xfId="1" applyNumberFormat="1" applyFont="1" applyAlignment="1">
      <alignment horizontal="center"/>
    </xf>
    <xf numFmtId="0" fontId="14" fillId="2" borderId="0" xfId="1" applyFont="1" applyFill="1" applyAlignment="1">
      <alignment horizontal="center"/>
    </xf>
    <xf numFmtId="166" fontId="1" fillId="0" borderId="0" xfId="1" applyNumberFormat="1" applyFont="1"/>
    <xf numFmtId="165" fontId="8" fillId="0" borderId="2" xfId="1" applyNumberFormat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9" fillId="0" borderId="5" xfId="1" applyFont="1" applyBorder="1" applyAlignment="1">
      <alignment horizontal="center"/>
    </xf>
    <xf numFmtId="168" fontId="9" fillId="3" borderId="2" xfId="1" applyNumberFormat="1" applyFont="1" applyFill="1" applyBorder="1" applyAlignment="1">
      <alignment horizontal="center"/>
    </xf>
    <xf numFmtId="0" fontId="9" fillId="3" borderId="2" xfId="1" applyFont="1" applyFill="1" applyBorder="1" applyAlignment="1">
      <alignment horizontal="center"/>
    </xf>
    <xf numFmtId="0" fontId="9" fillId="4" borderId="5" xfId="1" applyFont="1" applyFill="1" applyBorder="1" applyAlignment="1">
      <alignment horizontal="center"/>
    </xf>
    <xf numFmtId="0" fontId="9" fillId="4" borderId="3" xfId="1" applyFont="1" applyFill="1" applyBorder="1" applyAlignment="1">
      <alignment horizontal="center"/>
    </xf>
    <xf numFmtId="0" fontId="1" fillId="0" borderId="0" xfId="1" applyNumberFormat="1" applyFont="1" applyAlignment="1">
      <alignment horizontal="center"/>
    </xf>
    <xf numFmtId="168" fontId="1" fillId="0" borderId="0" xfId="1" applyNumberFormat="1" applyFont="1" applyAlignment="1">
      <alignment horizontal="center"/>
    </xf>
    <xf numFmtId="2" fontId="9" fillId="3" borderId="2" xfId="1" applyNumberFormat="1" applyFont="1" applyFill="1" applyBorder="1" applyAlignment="1">
      <alignment horizontal="center"/>
    </xf>
    <xf numFmtId="0" fontId="8" fillId="0" borderId="0" xfId="1" applyFont="1" applyFill="1" applyBorder="1"/>
    <xf numFmtId="165" fontId="15" fillId="0" borderId="0" xfId="1" applyNumberFormat="1" applyFont="1"/>
    <xf numFmtId="166" fontId="15" fillId="0" borderId="0" xfId="1" applyNumberFormat="1" applyFont="1"/>
    <xf numFmtId="166" fontId="5" fillId="0" borderId="0" xfId="1" applyNumberFormat="1" applyFont="1"/>
    <xf numFmtId="0" fontId="6" fillId="0" borderId="0" xfId="1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2" xfId="1" applyFont="1" applyBorder="1" applyAlignment="1">
      <alignment horizontal="center"/>
    </xf>
    <xf numFmtId="2" fontId="8" fillId="0" borderId="2" xfId="1" applyNumberFormat="1" applyFont="1" applyBorder="1" applyAlignment="1">
      <alignment horizontal="center"/>
    </xf>
    <xf numFmtId="168" fontId="9" fillId="0" borderId="3" xfId="1" applyNumberFormat="1" applyFont="1" applyBorder="1" applyAlignment="1">
      <alignment horizontal="center"/>
    </xf>
    <xf numFmtId="0" fontId="8" fillId="0" borderId="0" xfId="1" applyFont="1" applyFill="1" applyBorder="1" applyAlignment="1">
      <alignment horizontal="center"/>
    </xf>
    <xf numFmtId="165" fontId="8" fillId="0" borderId="0" xfId="1" applyNumberFormat="1" applyFont="1" applyFill="1" applyBorder="1" applyAlignment="1">
      <alignment horizontal="center"/>
    </xf>
    <xf numFmtId="168" fontId="8" fillId="0" borderId="0" xfId="1" applyNumberFormat="1" applyFont="1" applyFill="1" applyBorder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165" fontId="16" fillId="0" borderId="0" xfId="1" applyNumberFormat="1" applyFont="1" applyAlignment="1">
      <alignment horizontal="center"/>
    </xf>
    <xf numFmtId="2" fontId="16" fillId="0" borderId="0" xfId="1" applyNumberFormat="1" applyFont="1" applyAlignment="1">
      <alignment horizontal="center"/>
    </xf>
    <xf numFmtId="165" fontId="8" fillId="0" borderId="0" xfId="0" applyNumberFormat="1" applyFont="1" applyAlignment="1">
      <alignment horizontal="center"/>
    </xf>
    <xf numFmtId="2" fontId="8" fillId="0" borderId="0" xfId="0" applyNumberFormat="1" applyFont="1" applyAlignment="1">
      <alignment horizontal="center"/>
    </xf>
    <xf numFmtId="168" fontId="8" fillId="0" borderId="0" xfId="0" applyNumberFormat="1" applyFont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0" xfId="0" applyFont="1" applyFill="1" applyBorder="1"/>
    <xf numFmtId="165" fontId="16" fillId="0" borderId="0" xfId="1" applyNumberFormat="1" applyFont="1"/>
    <xf numFmtId="166" fontId="16" fillId="0" borderId="0" xfId="1" applyNumberFormat="1" applyFont="1"/>
    <xf numFmtId="166" fontId="8" fillId="0" borderId="0" xfId="1" applyNumberFormat="1" applyFont="1"/>
    <xf numFmtId="170" fontId="8" fillId="0" borderId="0" xfId="2" applyNumberFormat="1" applyFont="1"/>
    <xf numFmtId="0" fontId="8" fillId="0" borderId="0" xfId="2" applyFont="1"/>
    <xf numFmtId="170" fontId="8" fillId="5" borderId="0" xfId="2" applyNumberFormat="1" applyFont="1" applyFill="1"/>
    <xf numFmtId="0" fontId="8" fillId="5" borderId="0" xfId="2" applyFont="1" applyFill="1"/>
    <xf numFmtId="0" fontId="8" fillId="5" borderId="0" xfId="1" applyFont="1" applyFill="1"/>
    <xf numFmtId="0" fontId="8" fillId="0" borderId="0" xfId="2" applyFont="1" applyAlignment="1">
      <alignment horizontal="center"/>
    </xf>
    <xf numFmtId="0" fontId="8" fillId="0" borderId="0" xfId="2" applyFont="1" applyAlignment="1">
      <alignment horizontal="center" vertical="center"/>
    </xf>
    <xf numFmtId="0" fontId="16" fillId="0" borderId="0" xfId="1" applyFont="1" applyAlignment="1">
      <alignment horizontal="center"/>
    </xf>
    <xf numFmtId="170" fontId="16" fillId="0" borderId="0" xfId="1" applyNumberFormat="1" applyFont="1" applyAlignment="1">
      <alignment horizontal="center"/>
    </xf>
    <xf numFmtId="2" fontId="16" fillId="0" borderId="0" xfId="1" applyNumberFormat="1" applyFont="1"/>
    <xf numFmtId="0" fontId="8" fillId="5" borderId="0" xfId="2" applyFont="1" applyFill="1" applyAlignment="1">
      <alignment horizontal="center"/>
    </xf>
    <xf numFmtId="0" fontId="9" fillId="0" borderId="0" xfId="2" applyFont="1" applyAlignment="1">
      <alignment horizontal="center"/>
    </xf>
    <xf numFmtId="0" fontId="8" fillId="0" borderId="0" xfId="2" applyFont="1" applyAlignment="1">
      <alignment horizontal="center" wrapText="1"/>
    </xf>
    <xf numFmtId="0" fontId="9" fillId="0" borderId="0" xfId="2" applyFont="1" applyAlignment="1">
      <alignment horizontal="center" wrapText="1"/>
    </xf>
    <xf numFmtId="167" fontId="8" fillId="0" borderId="0" xfId="2" applyNumberFormat="1" applyFont="1" applyAlignment="1">
      <alignment horizontal="center"/>
    </xf>
    <xf numFmtId="1" fontId="8" fillId="0" borderId="0" xfId="2" applyNumberFormat="1" applyFont="1" applyAlignment="1">
      <alignment horizontal="center"/>
    </xf>
    <xf numFmtId="2" fontId="8" fillId="0" borderId="0" xfId="2" applyNumberFormat="1" applyFont="1" applyAlignment="1">
      <alignment horizontal="center"/>
    </xf>
    <xf numFmtId="170" fontId="8" fillId="0" borderId="0" xfId="2" applyNumberFormat="1" applyFont="1" applyAlignment="1">
      <alignment horizontal="center"/>
    </xf>
    <xf numFmtId="167" fontId="9" fillId="0" borderId="0" xfId="2" applyNumberFormat="1" applyFont="1" applyAlignment="1">
      <alignment horizontal="center"/>
    </xf>
    <xf numFmtId="167" fontId="16" fillId="0" borderId="0" xfId="2" applyNumberFormat="1" applyFont="1" applyAlignment="1">
      <alignment horizontal="center"/>
    </xf>
    <xf numFmtId="0" fontId="16" fillId="0" borderId="0" xfId="2" applyFont="1" applyAlignment="1">
      <alignment horizontal="center"/>
    </xf>
    <xf numFmtId="2" fontId="16" fillId="0" borderId="0" xfId="2" applyNumberFormat="1" applyFont="1" applyAlignment="1">
      <alignment horizontal="center"/>
    </xf>
    <xf numFmtId="2" fontId="9" fillId="0" borderId="0" xfId="2" applyNumberFormat="1" applyFont="1" applyAlignment="1">
      <alignment horizontal="center"/>
    </xf>
    <xf numFmtId="170" fontId="16" fillId="0" borderId="0" xfId="2" applyNumberFormat="1" applyFont="1" applyAlignment="1">
      <alignment horizontal="center"/>
    </xf>
    <xf numFmtId="2" fontId="8" fillId="0" borderId="0" xfId="1" applyNumberFormat="1" applyFont="1" applyAlignment="1">
      <alignment horizontal="center"/>
    </xf>
    <xf numFmtId="0" fontId="8" fillId="0" borderId="7" xfId="1" applyFont="1" applyBorder="1"/>
    <xf numFmtId="2" fontId="8" fillId="0" borderId="7" xfId="1" applyNumberFormat="1" applyFont="1" applyBorder="1" applyAlignment="1">
      <alignment horizontal="center"/>
    </xf>
    <xf numFmtId="0" fontId="8" fillId="0" borderId="7" xfId="1" applyFont="1" applyBorder="1" applyAlignment="1">
      <alignment horizontal="center"/>
    </xf>
    <xf numFmtId="0" fontId="8" fillId="0" borderId="8" xfId="1" applyFont="1" applyBorder="1"/>
    <xf numFmtId="0" fontId="1" fillId="0" borderId="0" xfId="1"/>
    <xf numFmtId="2" fontId="1" fillId="0" borderId="0" xfId="1" applyNumberFormat="1"/>
    <xf numFmtId="0" fontId="19" fillId="0" borderId="0" xfId="1" applyFont="1" applyAlignment="1">
      <alignment horizontal="center"/>
    </xf>
    <xf numFmtId="166" fontId="1" fillId="0" borderId="0" xfId="1" applyNumberFormat="1"/>
    <xf numFmtId="168" fontId="5" fillId="0" borderId="0" xfId="1" applyNumberFormat="1" applyFont="1" applyAlignment="1">
      <alignment horizontal="center"/>
    </xf>
    <xf numFmtId="165" fontId="5" fillId="0" borderId="0" xfId="1" applyNumberFormat="1" applyFont="1" applyAlignment="1">
      <alignment horizontal="center"/>
    </xf>
    <xf numFmtId="0" fontId="5" fillId="0" borderId="0" xfId="1" applyFont="1" applyAlignment="1">
      <alignment horizontal="center"/>
    </xf>
    <xf numFmtId="165" fontId="1" fillId="0" borderId="0" xfId="1" applyNumberFormat="1"/>
    <xf numFmtId="168" fontId="1" fillId="0" borderId="0" xfId="1" applyNumberFormat="1"/>
    <xf numFmtId="2" fontId="4" fillId="0" borderId="6" xfId="1" applyNumberFormat="1" applyFont="1" applyBorder="1" applyAlignment="1">
      <alignment horizontal="center"/>
    </xf>
    <xf numFmtId="0" fontId="20" fillId="0" borderId="0" xfId="1" applyFont="1" applyAlignment="1">
      <alignment horizontal="center"/>
    </xf>
    <xf numFmtId="169" fontId="1" fillId="0" borderId="0" xfId="1" applyNumberFormat="1"/>
    <xf numFmtId="2" fontId="5" fillId="0" borderId="0" xfId="1" applyNumberFormat="1" applyFont="1" applyAlignment="1">
      <alignment horizontal="center"/>
    </xf>
    <xf numFmtId="2" fontId="5" fillId="0" borderId="2" xfId="1" applyNumberFormat="1" applyFont="1" applyBorder="1"/>
    <xf numFmtId="2" fontId="19" fillId="0" borderId="0" xfId="1" applyNumberFormat="1" applyFont="1" applyAlignment="1">
      <alignment horizontal="center"/>
    </xf>
    <xf numFmtId="164" fontId="6" fillId="0" borderId="0" xfId="1" applyNumberFormat="1" applyFont="1" applyAlignment="1">
      <alignment horizontal="center"/>
    </xf>
    <xf numFmtId="0" fontId="21" fillId="0" borderId="0" xfId="2" applyFont="1" applyAlignment="1">
      <alignment horizontal="center"/>
    </xf>
    <xf numFmtId="0" fontId="22" fillId="0" borderId="0" xfId="2" applyFont="1" applyAlignment="1">
      <alignment horizontal="center"/>
    </xf>
    <xf numFmtId="14" fontId="21" fillId="0" borderId="0" xfId="1" applyNumberFormat="1" applyFont="1" applyAlignment="1">
      <alignment horizontal="center"/>
    </xf>
    <xf numFmtId="0" fontId="8" fillId="0" borderId="9" xfId="1" applyFont="1" applyBorder="1"/>
    <xf numFmtId="2" fontId="8" fillId="0" borderId="8" xfId="1" applyNumberFormat="1" applyFont="1" applyBorder="1" applyAlignment="1">
      <alignment horizontal="center"/>
    </xf>
    <xf numFmtId="2" fontId="8" fillId="0" borderId="9" xfId="1" applyNumberFormat="1" applyFont="1" applyBorder="1" applyAlignment="1">
      <alignment horizontal="center"/>
    </xf>
    <xf numFmtId="0" fontId="8" fillId="6" borderId="0" xfId="1" applyFont="1" applyFill="1"/>
    <xf numFmtId="0" fontId="1" fillId="6" borderId="0" xfId="1" applyFill="1"/>
    <xf numFmtId="0" fontId="17" fillId="6" borderId="0" xfId="1" applyFont="1" applyFill="1"/>
    <xf numFmtId="0" fontId="13" fillId="6" borderId="0" xfId="1" applyFont="1" applyFill="1"/>
    <xf numFmtId="0" fontId="8" fillId="6" borderId="10" xfId="1" applyFont="1" applyFill="1" applyBorder="1" applyAlignment="1"/>
    <xf numFmtId="0" fontId="8" fillId="6" borderId="0" xfId="1" applyFont="1" applyFill="1" applyBorder="1" applyAlignment="1"/>
    <xf numFmtId="0" fontId="24" fillId="0" borderId="0" xfId="1" applyFont="1"/>
    <xf numFmtId="0" fontId="8" fillId="0" borderId="0" xfId="0" applyFont="1" applyAlignment="1">
      <alignment horizontal="left"/>
    </xf>
    <xf numFmtId="0" fontId="9" fillId="0" borderId="0" xfId="0" applyFont="1"/>
    <xf numFmtId="0" fontId="25" fillId="0" borderId="0" xfId="3" applyFont="1"/>
    <xf numFmtId="0" fontId="3" fillId="0" borderId="0" xfId="0" applyFont="1"/>
    <xf numFmtId="0" fontId="3" fillId="0" borderId="0" xfId="1" applyFont="1"/>
    <xf numFmtId="0" fontId="1" fillId="0" borderId="0" xfId="1" applyFill="1"/>
    <xf numFmtId="166" fontId="1" fillId="0" borderId="0" xfId="1" applyNumberFormat="1" applyFill="1"/>
    <xf numFmtId="2" fontId="1" fillId="0" borderId="0" xfId="1" applyNumberFormat="1" applyFill="1"/>
    <xf numFmtId="170" fontId="8" fillId="0" borderId="8" xfId="1" applyNumberFormat="1" applyFont="1" applyBorder="1" applyAlignment="1">
      <alignment horizontal="center" vertical="center"/>
    </xf>
    <xf numFmtId="170" fontId="8" fillId="0" borderId="9" xfId="1" applyNumberFormat="1" applyFont="1" applyBorder="1" applyAlignment="1">
      <alignment horizontal="center" vertical="center"/>
    </xf>
    <xf numFmtId="167" fontId="8" fillId="0" borderId="0" xfId="1" applyNumberFormat="1" applyFont="1" applyAlignment="1">
      <alignment horizontal="center"/>
    </xf>
    <xf numFmtId="167" fontId="8" fillId="0" borderId="7" xfId="1" applyNumberFormat="1" applyFont="1" applyBorder="1" applyAlignment="1">
      <alignment horizontal="center"/>
    </xf>
    <xf numFmtId="0" fontId="3" fillId="0" borderId="0" xfId="1" applyFont="1" applyAlignment="1">
      <alignment horizontal="left"/>
    </xf>
    <xf numFmtId="0" fontId="26" fillId="0" borderId="0" xfId="1" applyFont="1" applyAlignment="1">
      <alignment horizontal="left" vertical="center" readingOrder="1"/>
    </xf>
    <xf numFmtId="167" fontId="3" fillId="0" borderId="0" xfId="1" applyNumberFormat="1" applyFont="1"/>
    <xf numFmtId="168" fontId="3" fillId="0" borderId="0" xfId="1" applyNumberFormat="1" applyFont="1"/>
    <xf numFmtId="0" fontId="2" fillId="0" borderId="0" xfId="1" applyFont="1" applyAlignment="1">
      <alignment horizontal="left"/>
    </xf>
    <xf numFmtId="0" fontId="2" fillId="0" borderId="0" xfId="1" applyFont="1"/>
    <xf numFmtId="168" fontId="2" fillId="0" borderId="0" xfId="1" applyNumberFormat="1" applyFont="1"/>
    <xf numFmtId="0" fontId="2" fillId="0" borderId="4" xfId="1" applyFont="1" applyBorder="1"/>
    <xf numFmtId="0" fontId="2" fillId="0" borderId="3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3" fillId="0" borderId="2" xfId="1" applyFont="1" applyBorder="1"/>
    <xf numFmtId="165" fontId="2" fillId="0" borderId="6" xfId="1" applyNumberFormat="1" applyFont="1" applyBorder="1" applyAlignment="1">
      <alignment horizontal="center"/>
    </xf>
    <xf numFmtId="168" fontId="2" fillId="0" borderId="6" xfId="1" applyNumberFormat="1" applyFont="1" applyBorder="1" applyAlignment="1">
      <alignment horizontal="center"/>
    </xf>
    <xf numFmtId="0" fontId="2" fillId="0" borderId="6" xfId="1" applyFont="1" applyBorder="1"/>
    <xf numFmtId="0" fontId="2" fillId="0" borderId="3" xfId="1" applyFont="1" applyBorder="1"/>
    <xf numFmtId="0" fontId="2" fillId="0" borderId="5" xfId="1" applyFont="1" applyBorder="1"/>
    <xf numFmtId="168" fontId="2" fillId="3" borderId="2" xfId="1" applyNumberFormat="1" applyFont="1" applyFill="1" applyBorder="1"/>
    <xf numFmtId="0" fontId="2" fillId="3" borderId="2" xfId="1" applyFont="1" applyFill="1" applyBorder="1"/>
    <xf numFmtId="0" fontId="2" fillId="4" borderId="5" xfId="1" applyFont="1" applyFill="1" applyBorder="1"/>
    <xf numFmtId="0" fontId="2" fillId="4" borderId="3" xfId="1" applyFont="1" applyFill="1" applyBorder="1"/>
    <xf numFmtId="170" fontId="3" fillId="0" borderId="0" xfId="1" applyNumberFormat="1" applyFont="1" applyAlignment="1">
      <alignment horizontal="center"/>
    </xf>
    <xf numFmtId="2" fontId="3" fillId="0" borderId="0" xfId="1" applyNumberFormat="1" applyFont="1" applyAlignment="1">
      <alignment horizontal="center"/>
    </xf>
    <xf numFmtId="167" fontId="3" fillId="0" borderId="0" xfId="1" applyNumberFormat="1" applyFont="1" applyAlignment="1">
      <alignment horizontal="center"/>
    </xf>
    <xf numFmtId="166" fontId="3" fillId="0" borderId="0" xfId="1" applyNumberFormat="1" applyFont="1"/>
    <xf numFmtId="0" fontId="0" fillId="0" borderId="0" xfId="0" applyFill="1" applyBorder="1"/>
    <xf numFmtId="0" fontId="3" fillId="0" borderId="0" xfId="1" applyFont="1" applyFill="1" applyBorder="1"/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/>
    <xf numFmtId="168" fontId="2" fillId="0" borderId="0" xfId="1" applyNumberFormat="1" applyFont="1" applyFill="1" applyBorder="1"/>
    <xf numFmtId="0" fontId="3" fillId="0" borderId="0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left"/>
    </xf>
    <xf numFmtId="165" fontId="3" fillId="0" borderId="0" xfId="1" applyNumberFormat="1" applyFont="1" applyFill="1" applyBorder="1" applyAlignment="1">
      <alignment horizontal="center"/>
    </xf>
    <xf numFmtId="168" fontId="3" fillId="0" borderId="0" xfId="1" applyNumberFormat="1" applyFont="1" applyFill="1" applyBorder="1" applyAlignment="1">
      <alignment horizontal="center"/>
    </xf>
    <xf numFmtId="166" fontId="3" fillId="0" borderId="0" xfId="1" applyNumberFormat="1" applyFont="1" applyFill="1" applyBorder="1" applyAlignment="1">
      <alignment horizontal="center"/>
    </xf>
    <xf numFmtId="0" fontId="1" fillId="0" borderId="0" xfId="1" applyFont="1" applyFill="1"/>
    <xf numFmtId="0" fontId="0" fillId="0" borderId="0" xfId="0" applyFill="1"/>
    <xf numFmtId="0" fontId="14" fillId="0" borderId="0" xfId="1" applyFont="1" applyFill="1" applyAlignment="1">
      <alignment horizontal="center"/>
    </xf>
    <xf numFmtId="0" fontId="1" fillId="0" borderId="0" xfId="1" applyFont="1" applyFill="1" applyAlignment="1">
      <alignment horizontal="center"/>
    </xf>
    <xf numFmtId="165" fontId="1" fillId="0" borderId="0" xfId="1" applyNumberFormat="1" applyFont="1" applyFill="1"/>
    <xf numFmtId="164" fontId="8" fillId="5" borderId="0" xfId="2" applyNumberFormat="1" applyFont="1" applyFill="1" applyAlignment="1">
      <alignment horizontal="center"/>
    </xf>
    <xf numFmtId="165" fontId="3" fillId="0" borderId="0" xfId="1" applyNumberFormat="1" applyFont="1" applyFill="1" applyBorder="1" applyAlignment="1">
      <alignment horizontal="left"/>
    </xf>
    <xf numFmtId="168" fontId="3" fillId="0" borderId="0" xfId="1" applyNumberFormat="1" applyFont="1" applyFill="1" applyBorder="1" applyAlignment="1">
      <alignment horizontal="left"/>
    </xf>
    <xf numFmtId="166" fontId="3" fillId="0" borderId="0" xfId="1" applyNumberFormat="1" applyFont="1" applyFill="1" applyBorder="1" applyAlignment="1">
      <alignment horizontal="left"/>
    </xf>
    <xf numFmtId="0" fontId="1" fillId="0" borderId="0" xfId="1" applyFont="1" applyAlignment="1">
      <alignment horizontal="left"/>
    </xf>
    <xf numFmtId="0" fontId="1" fillId="0" borderId="0" xfId="0" applyFont="1" applyAlignment="1">
      <alignment horizontal="left"/>
    </xf>
    <xf numFmtId="0" fontId="27" fillId="6" borderId="0" xfId="1" applyFont="1" applyFill="1"/>
    <xf numFmtId="164" fontId="27" fillId="6" borderId="0" xfId="1" applyNumberFormat="1" applyFont="1" applyFill="1" applyAlignment="1">
      <alignment horizontal="left"/>
    </xf>
    <xf numFmtId="0" fontId="27" fillId="6" borderId="0" xfId="1" applyFont="1" applyFill="1" applyAlignment="1">
      <alignment horizontal="left"/>
    </xf>
    <xf numFmtId="0" fontId="2" fillId="0" borderId="0" xfId="1" applyFont="1" applyAlignment="1">
      <alignment horizontal="center"/>
    </xf>
    <xf numFmtId="0" fontId="2" fillId="0" borderId="2" xfId="1" applyFont="1" applyBorder="1" applyAlignment="1">
      <alignment horizontal="center"/>
    </xf>
    <xf numFmtId="0" fontId="28" fillId="0" borderId="0" xfId="2" applyFont="1" applyAlignment="1">
      <alignment horizontal="center"/>
    </xf>
    <xf numFmtId="0" fontId="29" fillId="0" borderId="0" xfId="2" applyFont="1" applyAlignment="1">
      <alignment horizontal="center"/>
    </xf>
    <xf numFmtId="14" fontId="29" fillId="0" borderId="0" xfId="2" applyNumberFormat="1" applyFont="1" applyAlignment="1">
      <alignment horizontal="center"/>
    </xf>
    <xf numFmtId="14" fontId="8" fillId="0" borderId="0" xfId="2" applyNumberFormat="1" applyFont="1" applyAlignment="1">
      <alignment horizontal="center"/>
    </xf>
    <xf numFmtId="0" fontId="30" fillId="0" borderId="0" xfId="1" applyFont="1"/>
    <xf numFmtId="0" fontId="31" fillId="0" borderId="0" xfId="0" applyFont="1"/>
    <xf numFmtId="2" fontId="18" fillId="0" borderId="8" xfId="1" applyNumberFormat="1" applyFont="1" applyBorder="1" applyAlignment="1">
      <alignment horizontal="center" vertical="top"/>
    </xf>
    <xf numFmtId="2" fontId="18" fillId="0" borderId="9" xfId="1" applyNumberFormat="1" applyFont="1" applyBorder="1" applyAlignment="1">
      <alignment horizontal="center" vertical="top"/>
    </xf>
    <xf numFmtId="2" fontId="18" fillId="0" borderId="0" xfId="1" applyNumberFormat="1" applyFont="1" applyBorder="1" applyAlignment="1">
      <alignment horizontal="center"/>
    </xf>
    <xf numFmtId="2" fontId="18" fillId="0" borderId="7" xfId="1" applyNumberFormat="1" applyFont="1" applyBorder="1" applyAlignment="1">
      <alignment horizontal="center"/>
    </xf>
    <xf numFmtId="2" fontId="18" fillId="0" borderId="0" xfId="1" applyNumberFormat="1" applyFont="1" applyBorder="1" applyAlignment="1">
      <alignment horizontal="center" vertical="top"/>
    </xf>
    <xf numFmtId="2" fontId="18" fillId="0" borderId="7" xfId="1" applyNumberFormat="1" applyFont="1" applyBorder="1" applyAlignment="1">
      <alignment horizontal="center" vertical="top"/>
    </xf>
    <xf numFmtId="164" fontId="8" fillId="0" borderId="8" xfId="1" applyNumberFormat="1" applyFont="1" applyBorder="1" applyAlignment="1">
      <alignment horizontal="center"/>
    </xf>
    <xf numFmtId="0" fontId="18" fillId="0" borderId="11" xfId="1" applyFont="1" applyBorder="1" applyAlignment="1">
      <alignment horizontal="center"/>
    </xf>
    <xf numFmtId="0" fontId="18" fillId="0" borderId="0" xfId="1" applyFont="1" applyAlignment="1">
      <alignment horizontal="center"/>
    </xf>
    <xf numFmtId="0" fontId="18" fillId="0" borderId="7" xfId="1" applyFont="1" applyBorder="1" applyAlignment="1">
      <alignment horizontal="center"/>
    </xf>
    <xf numFmtId="0" fontId="18" fillId="0" borderId="8" xfId="1" applyFont="1" applyBorder="1" applyAlignment="1">
      <alignment horizontal="center"/>
    </xf>
    <xf numFmtId="0" fontId="18" fillId="0" borderId="9" xfId="1" applyFont="1" applyBorder="1" applyAlignment="1">
      <alignment horizontal="center"/>
    </xf>
    <xf numFmtId="0" fontId="18" fillId="0" borderId="0" xfId="1" applyFont="1" applyBorder="1" applyAlignment="1">
      <alignment horizontal="center"/>
    </xf>
  </cellXfs>
  <cellStyles count="4">
    <cellStyle name="Hyperlink" xfId="3" builtinId="8"/>
    <cellStyle name="Normal" xfId="0" builtinId="0"/>
    <cellStyle name="Κανονικό 2" xfId="1"/>
    <cellStyle name="Κανονικό 2 2" xfId="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en-US" sz="1200" b="0" i="0" baseline="0">
                <a:effectLst/>
              </a:rPr>
              <a:t>Standart Curve BSA</a:t>
            </a:r>
            <a:endParaRPr lang="el-GR" sz="1050">
              <a:effectLst/>
            </a:endParaRPr>
          </a:p>
        </c:rich>
      </c:tx>
      <c:layout>
        <c:manualLayout>
          <c:xMode val="edge"/>
          <c:yMode val="edge"/>
          <c:x val="0.34228783680289288"/>
          <c:y val="0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8500667416572927"/>
          <c:y val="0.17856663793957492"/>
          <c:w val="0.75144086989126357"/>
          <c:h val="0.62865251236390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'Bradford assays'!$A$12</c:f>
              <c:strCache>
                <c:ptCount val="1"/>
                <c:pt idx="0">
                  <c:v>Standart curve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23867626546681664"/>
                  <c:y val="-1.7119213339423595E-2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xVal>
            <c:numRef>
              <c:f>'Bradford assays'!$F$14:$F$20</c:f>
              <c:numCache>
                <c:formatCode>General</c:formatCode>
                <c:ptCount val="7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0.6</c:v>
                </c:pt>
                <c:pt idx="6">
                  <c:v>0.8</c:v>
                </c:pt>
              </c:numCache>
            </c:numRef>
          </c:xVal>
          <c:yVal>
            <c:numRef>
              <c:f>'Bradford assays'!$E$14:$E$20</c:f>
              <c:numCache>
                <c:formatCode>0.00</c:formatCode>
                <c:ptCount val="7"/>
                <c:pt idx="0">
                  <c:v>0.41673333333333334</c:v>
                </c:pt>
                <c:pt idx="1">
                  <c:v>0.54626666666666657</c:v>
                </c:pt>
                <c:pt idx="2">
                  <c:v>0.6434333333333333</c:v>
                </c:pt>
                <c:pt idx="3">
                  <c:v>0.73763333333333325</c:v>
                </c:pt>
                <c:pt idx="4">
                  <c:v>0.8254999999999999</c:v>
                </c:pt>
                <c:pt idx="5">
                  <c:v>0.93176666666666674</c:v>
                </c:pt>
                <c:pt idx="6">
                  <c:v>1.0473666666666666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EF9-4256-874B-32393EE6D5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0652544"/>
        <c:axId val="140654848"/>
      </c:scatterChart>
      <c:valAx>
        <c:axId val="140652544"/>
        <c:scaling>
          <c:orientation val="minMax"/>
          <c:max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100" b="0" i="0" baseline="0">
                    <a:effectLst/>
                  </a:rPr>
                  <a:t>Conc. (mM)</a:t>
                </a:r>
                <a:endParaRPr lang="el-GR" sz="6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654848"/>
        <c:crosses val="autoZero"/>
        <c:crossBetween val="midCat"/>
        <c:majorUnit val="0.1"/>
      </c:valAx>
      <c:valAx>
        <c:axId val="140654848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0" i="0" baseline="0">
                    <a:effectLst/>
                  </a:rPr>
                  <a:t>Abs. (AU)</a:t>
                </a:r>
                <a:endParaRPr lang="el-GR" sz="4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652544"/>
        <c:crosses val="autoZero"/>
        <c:crossBetween val="midCat"/>
        <c:majorUnit val="0.2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Standart Curve BSA</a:t>
            </a:r>
            <a:endParaRPr lang="el-GR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58378150844352"/>
          <c:y val="0.14658717439972746"/>
          <c:w val="0.78916109542910906"/>
          <c:h val="0.67210984426456377"/>
        </c:manualLayout>
      </c:layout>
      <c:scatterChart>
        <c:scatterStyle val="lineMarker"/>
        <c:varyColors val="0"/>
        <c:ser>
          <c:idx val="0"/>
          <c:order val="0"/>
          <c:tx>
            <c:strRef>
              <c:f>'Bradford assays'!$A$58</c:f>
              <c:strCache>
                <c:ptCount val="1"/>
                <c:pt idx="0">
                  <c:v>Standart curve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4"/>
            <c:spPr>
              <a:solidFill>
                <a:schemeClr val="accent1"/>
              </a:solidFill>
              <a:ln w="9525">
                <a:solidFill>
                  <a:srgbClr val="18497B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6.6687445319335084E-2"/>
                  <c:y val="0.35092738407699037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1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</c:trendlineLbl>
          </c:trendline>
          <c:errBars>
            <c:errDir val="y"/>
            <c:errBarType val="both"/>
            <c:errValType val="cust"/>
            <c:noEndCap val="0"/>
            <c:plus>
              <c:numRef>
                <c:f>('Bradford assays'!$D$60,'Bradford assays'!$D$63,'Bradford assays'!$D$66,'Bradford assays'!$D$69,'Bradford assays'!$D$72,'Bradford assays'!$D$75)</c:f>
                <c:numCache>
                  <c:formatCode>General</c:formatCode>
                  <c:ptCount val="6"/>
                  <c:pt idx="0">
                    <c:v>1.227477087362531E-2</c:v>
                  </c:pt>
                  <c:pt idx="1">
                    <c:v>7.7090855488832141E-3</c:v>
                  </c:pt>
                  <c:pt idx="2">
                    <c:v>8.7300248185977827E-3</c:v>
                  </c:pt>
                  <c:pt idx="3">
                    <c:v>2.2104826019069563E-2</c:v>
                  </c:pt>
                  <c:pt idx="4">
                    <c:v>2.0688724787510059E-2</c:v>
                  </c:pt>
                  <c:pt idx="5">
                    <c:v>3.0947751668470733E-2</c:v>
                  </c:pt>
                </c:numCache>
              </c:numRef>
            </c:plus>
            <c:minus>
              <c:numRef>
                <c:f>('Bradford assays'!$D$60,'Bradford assays'!$D$63,'Bradford assays'!$D$66,'Bradford assays'!$D$69,'Bradford assays'!$D$72,'Bradford assays'!$D$75)</c:f>
                <c:numCache>
                  <c:formatCode>General</c:formatCode>
                  <c:ptCount val="6"/>
                  <c:pt idx="0">
                    <c:v>1.227477087362531E-2</c:v>
                  </c:pt>
                  <c:pt idx="1">
                    <c:v>7.7090855488832141E-3</c:v>
                  </c:pt>
                  <c:pt idx="2">
                    <c:v>8.7300248185977827E-3</c:v>
                  </c:pt>
                  <c:pt idx="3">
                    <c:v>2.2104826019069563E-2</c:v>
                  </c:pt>
                  <c:pt idx="4">
                    <c:v>2.0688724787510059E-2</c:v>
                  </c:pt>
                  <c:pt idx="5">
                    <c:v>3.0947751668470733E-2</c:v>
                  </c:pt>
                </c:numCache>
              </c:numRef>
            </c:minus>
            <c:spPr>
              <a:noFill/>
              <a:ln w="9525" cap="flat" cmpd="sng" algn="ctr">
                <a:solidFill>
                  <a:srgbClr val="C6514A"/>
                </a:solidFill>
                <a:round/>
              </a:ln>
              <a:effectLst/>
            </c:spPr>
          </c:errBars>
          <c:xVal>
            <c:numRef>
              <c:f>'Bradford assays'!$F$60:$F$65</c:f>
              <c:numCache>
                <c:formatCode>General</c:formatCode>
                <c:ptCount val="6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0.6</c:v>
                </c:pt>
              </c:numCache>
            </c:numRef>
          </c:xVal>
          <c:yVal>
            <c:numRef>
              <c:f>'Bradford assays'!$E$60:$E$65</c:f>
              <c:numCache>
                <c:formatCode>0.00</c:formatCode>
                <c:ptCount val="6"/>
                <c:pt idx="0">
                  <c:v>0.36810000000000004</c:v>
                </c:pt>
                <c:pt idx="1">
                  <c:v>0.42799999999999999</c:v>
                </c:pt>
                <c:pt idx="2">
                  <c:v>0.46056666666666662</c:v>
                </c:pt>
                <c:pt idx="3">
                  <c:v>0.48296666666666671</c:v>
                </c:pt>
                <c:pt idx="4">
                  <c:v>0.51486666666666669</c:v>
                </c:pt>
                <c:pt idx="5">
                  <c:v>0.60973333333333335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D6A-44D2-A25F-16FD111EE9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3758848"/>
        <c:axId val="143816192"/>
      </c:scatterChart>
      <c:valAx>
        <c:axId val="143758848"/>
        <c:scaling>
          <c:orientation val="minMax"/>
          <c:max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>
                    <a:solidFill>
                      <a:sysClr val="windowText" lastClr="000000"/>
                    </a:solidFill>
                  </a:rPr>
                  <a:t>Conc. (mM)</a:t>
                </a:r>
                <a:endParaRPr lang="el-GR">
                  <a:solidFill>
                    <a:sysClr val="windowText" lastClr="000000"/>
                  </a:solidFill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3816192"/>
        <c:crosses val="autoZero"/>
        <c:crossBetween val="midCat"/>
      </c:valAx>
      <c:valAx>
        <c:axId val="143816192"/>
        <c:scaling>
          <c:orientation val="minMax"/>
          <c:min val="0.3500000000000000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>
                    <a:solidFill>
                      <a:sysClr val="windowText" lastClr="000000"/>
                    </a:solidFill>
                  </a:rPr>
                  <a:t>Abs. (AU)</a:t>
                </a:r>
                <a:endParaRPr lang="el-GR">
                  <a:solidFill>
                    <a:sysClr val="windowText" lastClr="000000"/>
                  </a:solidFill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0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3758848"/>
        <c:crosses val="autoZero"/>
        <c:crossBetween val="midCat"/>
      </c:valAx>
      <c:spPr>
        <a:noFill/>
        <a:ln>
          <a:solidFill>
            <a:sysClr val="windowText" lastClr="000000"/>
          </a:solidFill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'LS_ATA WT'!$G$106</c:f>
              <c:strCache>
                <c:ptCount val="1"/>
                <c:pt idx="0">
                  <c:v>B 2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'LS_ATA WT'!$I$106:$I$136</c:f>
              <c:numCache>
                <c:formatCode>General</c:formatCode>
                <c:ptCount val="31"/>
                <c:pt idx="0">
                  <c:v>0.48</c:v>
                </c:pt>
                <c:pt idx="1">
                  <c:v>10.95</c:v>
                </c:pt>
                <c:pt idx="2">
                  <c:v>20.95</c:v>
                </c:pt>
                <c:pt idx="3">
                  <c:v>30.95</c:v>
                </c:pt>
                <c:pt idx="4">
                  <c:v>40.950000000000003</c:v>
                </c:pt>
                <c:pt idx="5">
                  <c:v>50.95</c:v>
                </c:pt>
                <c:pt idx="6">
                  <c:v>60.95</c:v>
                </c:pt>
                <c:pt idx="7">
                  <c:v>70.95</c:v>
                </c:pt>
                <c:pt idx="8">
                  <c:v>80.95</c:v>
                </c:pt>
                <c:pt idx="9">
                  <c:v>90.95</c:v>
                </c:pt>
                <c:pt idx="10">
                  <c:v>100.95</c:v>
                </c:pt>
                <c:pt idx="11">
                  <c:v>110.95</c:v>
                </c:pt>
                <c:pt idx="12">
                  <c:v>120.95</c:v>
                </c:pt>
                <c:pt idx="13">
                  <c:v>130.94999999999999</c:v>
                </c:pt>
                <c:pt idx="14">
                  <c:v>140.94999999999999</c:v>
                </c:pt>
                <c:pt idx="15">
                  <c:v>150.94999999999999</c:v>
                </c:pt>
                <c:pt idx="16">
                  <c:v>160.94999999999999</c:v>
                </c:pt>
                <c:pt idx="17">
                  <c:v>170.95</c:v>
                </c:pt>
                <c:pt idx="18">
                  <c:v>180.95</c:v>
                </c:pt>
                <c:pt idx="19">
                  <c:v>190.95</c:v>
                </c:pt>
                <c:pt idx="20">
                  <c:v>200.95</c:v>
                </c:pt>
                <c:pt idx="21">
                  <c:v>210.95</c:v>
                </c:pt>
                <c:pt idx="22">
                  <c:v>220.95</c:v>
                </c:pt>
                <c:pt idx="23">
                  <c:v>230.95</c:v>
                </c:pt>
                <c:pt idx="24">
                  <c:v>240.95</c:v>
                </c:pt>
                <c:pt idx="25">
                  <c:v>250.95</c:v>
                </c:pt>
                <c:pt idx="26">
                  <c:v>260.95</c:v>
                </c:pt>
                <c:pt idx="27">
                  <c:v>270.95</c:v>
                </c:pt>
                <c:pt idx="28">
                  <c:v>280.95</c:v>
                </c:pt>
                <c:pt idx="29">
                  <c:v>290.95</c:v>
                </c:pt>
                <c:pt idx="30">
                  <c:v>300.95</c:v>
                </c:pt>
              </c:numCache>
            </c:numRef>
          </c:xVal>
          <c:yVal>
            <c:numRef>
              <c:f>'LS_ATA WT'!$H$106:$H$136</c:f>
              <c:numCache>
                <c:formatCode>General</c:formatCode>
                <c:ptCount val="31"/>
                <c:pt idx="0">
                  <c:v>0.66639999999999999</c:v>
                </c:pt>
                <c:pt idx="1">
                  <c:v>0.66830000000000001</c:v>
                </c:pt>
                <c:pt idx="2">
                  <c:v>0.66949999999999998</c:v>
                </c:pt>
                <c:pt idx="3">
                  <c:v>0.6694</c:v>
                </c:pt>
                <c:pt idx="4">
                  <c:v>0.66979999999999995</c:v>
                </c:pt>
                <c:pt idx="5">
                  <c:v>0.66920000000000002</c:v>
                </c:pt>
                <c:pt idx="6">
                  <c:v>0.66890000000000005</c:v>
                </c:pt>
                <c:pt idx="7">
                  <c:v>0.66930000000000001</c:v>
                </c:pt>
                <c:pt idx="8">
                  <c:v>0.66869999999999996</c:v>
                </c:pt>
                <c:pt idx="9">
                  <c:v>0.66849999999999998</c:v>
                </c:pt>
                <c:pt idx="10">
                  <c:v>0.66839999999999999</c:v>
                </c:pt>
                <c:pt idx="11">
                  <c:v>0.66830000000000001</c:v>
                </c:pt>
                <c:pt idx="12">
                  <c:v>0.66820000000000002</c:v>
                </c:pt>
                <c:pt idx="13">
                  <c:v>0.66790000000000005</c:v>
                </c:pt>
                <c:pt idx="14">
                  <c:v>0.66820000000000002</c:v>
                </c:pt>
                <c:pt idx="15">
                  <c:v>0.66739999999999999</c:v>
                </c:pt>
                <c:pt idx="16">
                  <c:v>0.66700000000000004</c:v>
                </c:pt>
                <c:pt idx="17">
                  <c:v>0.66549999999999998</c:v>
                </c:pt>
                <c:pt idx="18">
                  <c:v>0.66769999999999996</c:v>
                </c:pt>
                <c:pt idx="19">
                  <c:v>0.6673</c:v>
                </c:pt>
                <c:pt idx="20">
                  <c:v>0.67100000000000004</c:v>
                </c:pt>
                <c:pt idx="21">
                  <c:v>0.66700000000000004</c:v>
                </c:pt>
                <c:pt idx="22">
                  <c:v>0.66800000000000004</c:v>
                </c:pt>
                <c:pt idx="23">
                  <c:v>0.66610000000000003</c:v>
                </c:pt>
                <c:pt idx="24">
                  <c:v>0.66710000000000003</c:v>
                </c:pt>
                <c:pt idx="25">
                  <c:v>0.66790000000000005</c:v>
                </c:pt>
                <c:pt idx="26">
                  <c:v>0.6653</c:v>
                </c:pt>
                <c:pt idx="27">
                  <c:v>0.66479999999999995</c:v>
                </c:pt>
                <c:pt idx="28">
                  <c:v>0.66739999999999999</c:v>
                </c:pt>
                <c:pt idx="29">
                  <c:v>0.66779999999999995</c:v>
                </c:pt>
                <c:pt idx="30">
                  <c:v>0.67069999999999996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DFA-4FB5-9204-01C3B0A1B8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7833600"/>
        <c:axId val="149635072"/>
      </c:scatterChart>
      <c:valAx>
        <c:axId val="1478336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9635072"/>
        <c:crosses val="autoZero"/>
        <c:crossBetween val="midCat"/>
      </c:valAx>
      <c:valAx>
        <c:axId val="149635072"/>
        <c:scaling>
          <c:orientation val="minMax"/>
          <c:max val="0.70000000000000007"/>
          <c:min val="0.65000000000000013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783360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'LS_ATA WT'!$G$354</c:f>
              <c:strCache>
                <c:ptCount val="1"/>
                <c:pt idx="0">
                  <c:v>D 2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'LS_ATA WT'!$I$354:$I$384</c:f>
              <c:numCache>
                <c:formatCode>General</c:formatCode>
                <c:ptCount val="31"/>
                <c:pt idx="0">
                  <c:v>1.41</c:v>
                </c:pt>
                <c:pt idx="1">
                  <c:v>11.88</c:v>
                </c:pt>
                <c:pt idx="2">
                  <c:v>21.88</c:v>
                </c:pt>
                <c:pt idx="3">
                  <c:v>31.88</c:v>
                </c:pt>
                <c:pt idx="4">
                  <c:v>41.88</c:v>
                </c:pt>
                <c:pt idx="5">
                  <c:v>51.88</c:v>
                </c:pt>
                <c:pt idx="6">
                  <c:v>61.88</c:v>
                </c:pt>
                <c:pt idx="7">
                  <c:v>71.88</c:v>
                </c:pt>
                <c:pt idx="8">
                  <c:v>81.88</c:v>
                </c:pt>
                <c:pt idx="9">
                  <c:v>91.88</c:v>
                </c:pt>
                <c:pt idx="10">
                  <c:v>101.88</c:v>
                </c:pt>
                <c:pt idx="11">
                  <c:v>111.88</c:v>
                </c:pt>
                <c:pt idx="12">
                  <c:v>121.88</c:v>
                </c:pt>
                <c:pt idx="13">
                  <c:v>131.88</c:v>
                </c:pt>
                <c:pt idx="14">
                  <c:v>141.88</c:v>
                </c:pt>
                <c:pt idx="15">
                  <c:v>151.88</c:v>
                </c:pt>
                <c:pt idx="16">
                  <c:v>161.88</c:v>
                </c:pt>
                <c:pt idx="17">
                  <c:v>171.88</c:v>
                </c:pt>
                <c:pt idx="18">
                  <c:v>181.88</c:v>
                </c:pt>
                <c:pt idx="19">
                  <c:v>191.88</c:v>
                </c:pt>
                <c:pt idx="20">
                  <c:v>201.88</c:v>
                </c:pt>
                <c:pt idx="21">
                  <c:v>211.88</c:v>
                </c:pt>
                <c:pt idx="22">
                  <c:v>221.88</c:v>
                </c:pt>
                <c:pt idx="23">
                  <c:v>231.88</c:v>
                </c:pt>
                <c:pt idx="24">
                  <c:v>241.88</c:v>
                </c:pt>
                <c:pt idx="25">
                  <c:v>251.88</c:v>
                </c:pt>
                <c:pt idx="26">
                  <c:v>261.88</c:v>
                </c:pt>
                <c:pt idx="27">
                  <c:v>271.88</c:v>
                </c:pt>
                <c:pt idx="28">
                  <c:v>281.88</c:v>
                </c:pt>
                <c:pt idx="29">
                  <c:v>291.88</c:v>
                </c:pt>
                <c:pt idx="30">
                  <c:v>301.88</c:v>
                </c:pt>
              </c:numCache>
            </c:numRef>
          </c:xVal>
          <c:yVal>
            <c:numRef>
              <c:f>'LS_ATA WT'!$H$354:$H$384</c:f>
              <c:numCache>
                <c:formatCode>General</c:formatCode>
                <c:ptCount val="31"/>
                <c:pt idx="0">
                  <c:v>0.69469999999999998</c:v>
                </c:pt>
                <c:pt idx="1">
                  <c:v>0.6946</c:v>
                </c:pt>
                <c:pt idx="2">
                  <c:v>0.6946</c:v>
                </c:pt>
                <c:pt idx="3">
                  <c:v>0.69189999999999996</c:v>
                </c:pt>
                <c:pt idx="4">
                  <c:v>0.69010000000000005</c:v>
                </c:pt>
                <c:pt idx="5">
                  <c:v>0.68920000000000003</c:v>
                </c:pt>
                <c:pt idx="6">
                  <c:v>0.68830000000000002</c:v>
                </c:pt>
                <c:pt idx="7">
                  <c:v>0.6885</c:v>
                </c:pt>
                <c:pt idx="8">
                  <c:v>0.68710000000000004</c:v>
                </c:pt>
                <c:pt idx="9">
                  <c:v>0.68659999999999999</c:v>
                </c:pt>
                <c:pt idx="10">
                  <c:v>0.68620000000000003</c:v>
                </c:pt>
                <c:pt idx="11">
                  <c:v>0.68600000000000005</c:v>
                </c:pt>
                <c:pt idx="12">
                  <c:v>0.68659999999999999</c:v>
                </c:pt>
                <c:pt idx="13">
                  <c:v>0.68659999999999999</c:v>
                </c:pt>
                <c:pt idx="14">
                  <c:v>0.68669999999999998</c:v>
                </c:pt>
                <c:pt idx="15">
                  <c:v>0.68620000000000003</c:v>
                </c:pt>
                <c:pt idx="16">
                  <c:v>0.68640000000000001</c:v>
                </c:pt>
                <c:pt idx="17">
                  <c:v>0.6845</c:v>
                </c:pt>
                <c:pt idx="18">
                  <c:v>0.68559999999999999</c:v>
                </c:pt>
                <c:pt idx="19">
                  <c:v>0.68500000000000005</c:v>
                </c:pt>
                <c:pt idx="20">
                  <c:v>0.68459999999999999</c:v>
                </c:pt>
                <c:pt idx="21">
                  <c:v>0.68489999999999995</c:v>
                </c:pt>
                <c:pt idx="22">
                  <c:v>0.68630000000000002</c:v>
                </c:pt>
                <c:pt idx="23">
                  <c:v>0.68400000000000005</c:v>
                </c:pt>
                <c:pt idx="24">
                  <c:v>0.68489999999999995</c:v>
                </c:pt>
                <c:pt idx="25">
                  <c:v>0.68520000000000003</c:v>
                </c:pt>
                <c:pt idx="26">
                  <c:v>0.68289999999999995</c:v>
                </c:pt>
                <c:pt idx="27">
                  <c:v>0.68359999999999999</c:v>
                </c:pt>
                <c:pt idx="28">
                  <c:v>0.68359999999999999</c:v>
                </c:pt>
                <c:pt idx="29">
                  <c:v>0.68379999999999996</c:v>
                </c:pt>
                <c:pt idx="30">
                  <c:v>0.68420000000000003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75-408C-8E44-3B5DF7502A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1750144"/>
        <c:axId val="173705472"/>
      </c:scatterChart>
      <c:valAx>
        <c:axId val="1717501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3705472"/>
        <c:crosses val="autoZero"/>
        <c:crossBetween val="midCat"/>
      </c:valAx>
      <c:valAx>
        <c:axId val="1737054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7175014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'SingleMutant V37A'!$G$130</c:f>
              <c:strCache>
                <c:ptCount val="1"/>
                <c:pt idx="0">
                  <c:v>D 6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'SingleMutant V37A'!$I$130:$I$160</c:f>
              <c:numCache>
                <c:formatCode>General</c:formatCode>
                <c:ptCount val="31"/>
                <c:pt idx="0">
                  <c:v>1.27</c:v>
                </c:pt>
                <c:pt idx="1">
                  <c:v>11.65</c:v>
                </c:pt>
                <c:pt idx="2">
                  <c:v>21.65</c:v>
                </c:pt>
                <c:pt idx="3">
                  <c:v>31.65</c:v>
                </c:pt>
                <c:pt idx="4">
                  <c:v>41.65</c:v>
                </c:pt>
                <c:pt idx="5">
                  <c:v>51.65</c:v>
                </c:pt>
                <c:pt idx="6">
                  <c:v>61.65</c:v>
                </c:pt>
                <c:pt idx="7">
                  <c:v>71.650000000000006</c:v>
                </c:pt>
                <c:pt idx="8">
                  <c:v>81.650000000000006</c:v>
                </c:pt>
                <c:pt idx="9">
                  <c:v>91.66</c:v>
                </c:pt>
                <c:pt idx="10">
                  <c:v>101.65</c:v>
                </c:pt>
                <c:pt idx="11">
                  <c:v>111.65</c:v>
                </c:pt>
                <c:pt idx="12">
                  <c:v>121.65</c:v>
                </c:pt>
                <c:pt idx="13">
                  <c:v>131.65</c:v>
                </c:pt>
                <c:pt idx="14">
                  <c:v>141.65</c:v>
                </c:pt>
                <c:pt idx="15">
                  <c:v>151.65</c:v>
                </c:pt>
                <c:pt idx="16">
                  <c:v>161.65</c:v>
                </c:pt>
                <c:pt idx="17">
                  <c:v>171.65</c:v>
                </c:pt>
                <c:pt idx="18">
                  <c:v>181.65</c:v>
                </c:pt>
                <c:pt idx="19">
                  <c:v>191.65</c:v>
                </c:pt>
                <c:pt idx="20">
                  <c:v>201.65</c:v>
                </c:pt>
                <c:pt idx="21">
                  <c:v>211.65</c:v>
                </c:pt>
                <c:pt idx="22">
                  <c:v>221.66</c:v>
                </c:pt>
                <c:pt idx="23">
                  <c:v>231.65</c:v>
                </c:pt>
                <c:pt idx="24">
                  <c:v>241.65</c:v>
                </c:pt>
                <c:pt idx="25">
                  <c:v>251.65</c:v>
                </c:pt>
                <c:pt idx="26">
                  <c:v>261.64999999999998</c:v>
                </c:pt>
                <c:pt idx="27">
                  <c:v>271.64999999999998</c:v>
                </c:pt>
                <c:pt idx="28">
                  <c:v>281.64999999999998</c:v>
                </c:pt>
                <c:pt idx="29">
                  <c:v>291.64999999999998</c:v>
                </c:pt>
                <c:pt idx="30">
                  <c:v>301.64999999999998</c:v>
                </c:pt>
              </c:numCache>
            </c:numRef>
          </c:xVal>
          <c:yVal>
            <c:numRef>
              <c:f>'SingleMutant V37A'!$H$130:$H$160</c:f>
              <c:numCache>
                <c:formatCode>General</c:formatCode>
                <c:ptCount val="31"/>
                <c:pt idx="0">
                  <c:v>0.64939999999999998</c:v>
                </c:pt>
                <c:pt idx="1">
                  <c:v>0.65080000000000005</c:v>
                </c:pt>
                <c:pt idx="2">
                  <c:v>0.65139999999999998</c:v>
                </c:pt>
                <c:pt idx="3">
                  <c:v>0.65190000000000003</c:v>
                </c:pt>
                <c:pt idx="4">
                  <c:v>0.65229999999999999</c:v>
                </c:pt>
                <c:pt idx="5">
                  <c:v>0.65110000000000001</c:v>
                </c:pt>
                <c:pt idx="6">
                  <c:v>0.65080000000000005</c:v>
                </c:pt>
                <c:pt idx="7">
                  <c:v>0.65069999999999995</c:v>
                </c:pt>
                <c:pt idx="8">
                  <c:v>0.65069999999999995</c:v>
                </c:pt>
                <c:pt idx="9">
                  <c:v>0.64910000000000001</c:v>
                </c:pt>
                <c:pt idx="10">
                  <c:v>0.64839999999999998</c:v>
                </c:pt>
                <c:pt idx="11">
                  <c:v>0.64810000000000001</c:v>
                </c:pt>
                <c:pt idx="12">
                  <c:v>0.64800000000000002</c:v>
                </c:pt>
                <c:pt idx="13">
                  <c:v>0.64800000000000002</c:v>
                </c:pt>
                <c:pt idx="14">
                  <c:v>0.6462</c:v>
                </c:pt>
                <c:pt idx="15">
                  <c:v>0.64529999999999998</c:v>
                </c:pt>
                <c:pt idx="16">
                  <c:v>0.64329999999999998</c:v>
                </c:pt>
                <c:pt idx="17">
                  <c:v>0.64159999999999995</c:v>
                </c:pt>
                <c:pt idx="18">
                  <c:v>0.64100000000000001</c:v>
                </c:pt>
                <c:pt idx="19">
                  <c:v>0.64119999999999999</c:v>
                </c:pt>
                <c:pt idx="20">
                  <c:v>0.64090000000000003</c:v>
                </c:pt>
                <c:pt idx="21">
                  <c:v>0.64139999999999997</c:v>
                </c:pt>
                <c:pt idx="22">
                  <c:v>0.64180000000000004</c:v>
                </c:pt>
                <c:pt idx="23">
                  <c:v>0.64159999999999995</c:v>
                </c:pt>
                <c:pt idx="24">
                  <c:v>0.64190000000000003</c:v>
                </c:pt>
                <c:pt idx="25">
                  <c:v>0.6421</c:v>
                </c:pt>
                <c:pt idx="26">
                  <c:v>0.64270000000000005</c:v>
                </c:pt>
                <c:pt idx="27">
                  <c:v>0.64319999999999999</c:v>
                </c:pt>
                <c:pt idx="28">
                  <c:v>0.64280000000000004</c:v>
                </c:pt>
                <c:pt idx="29">
                  <c:v>0.64249999999999996</c:v>
                </c:pt>
                <c:pt idx="30">
                  <c:v>0.64319999999999999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68B-40F8-9002-0ACEFC99FE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0622464"/>
        <c:axId val="140624640"/>
      </c:scatterChart>
      <c:valAx>
        <c:axId val="140622464"/>
        <c:scaling>
          <c:orientation val="minMax"/>
          <c:max val="3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624640"/>
        <c:crosses val="autoZero"/>
        <c:crossBetween val="midCat"/>
      </c:valAx>
      <c:valAx>
        <c:axId val="140624640"/>
        <c:scaling>
          <c:orientation val="minMax"/>
          <c:max val="0.66000000000000014"/>
          <c:min val="0.6300000000000001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622464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'SingleMutant V37A'!$G$161</c:f>
              <c:strCache>
                <c:ptCount val="1"/>
                <c:pt idx="0">
                  <c:v>E 6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'SingleMutant V37A'!$I$161:$I$191</c:f>
              <c:numCache>
                <c:formatCode>General</c:formatCode>
                <c:ptCount val="31"/>
                <c:pt idx="0">
                  <c:v>1.7</c:v>
                </c:pt>
                <c:pt idx="1">
                  <c:v>12.08</c:v>
                </c:pt>
                <c:pt idx="2">
                  <c:v>22.08</c:v>
                </c:pt>
                <c:pt idx="3">
                  <c:v>32.08</c:v>
                </c:pt>
                <c:pt idx="4">
                  <c:v>42.08</c:v>
                </c:pt>
                <c:pt idx="5">
                  <c:v>52.08</c:v>
                </c:pt>
                <c:pt idx="6">
                  <c:v>62.08</c:v>
                </c:pt>
                <c:pt idx="7">
                  <c:v>72.08</c:v>
                </c:pt>
                <c:pt idx="8">
                  <c:v>82.08</c:v>
                </c:pt>
                <c:pt idx="9">
                  <c:v>92.09</c:v>
                </c:pt>
                <c:pt idx="10">
                  <c:v>102.08</c:v>
                </c:pt>
                <c:pt idx="11">
                  <c:v>112.08</c:v>
                </c:pt>
                <c:pt idx="12">
                  <c:v>122.08</c:v>
                </c:pt>
                <c:pt idx="13">
                  <c:v>132.08000000000001</c:v>
                </c:pt>
                <c:pt idx="14">
                  <c:v>142.08000000000001</c:v>
                </c:pt>
                <c:pt idx="15">
                  <c:v>152.08000000000001</c:v>
                </c:pt>
                <c:pt idx="16">
                  <c:v>162.08000000000001</c:v>
                </c:pt>
                <c:pt idx="17">
                  <c:v>172.08</c:v>
                </c:pt>
                <c:pt idx="18">
                  <c:v>182.08</c:v>
                </c:pt>
                <c:pt idx="19">
                  <c:v>192.08</c:v>
                </c:pt>
                <c:pt idx="20">
                  <c:v>202.08</c:v>
                </c:pt>
                <c:pt idx="21">
                  <c:v>212.08</c:v>
                </c:pt>
                <c:pt idx="22">
                  <c:v>222.09</c:v>
                </c:pt>
                <c:pt idx="23">
                  <c:v>232.08</c:v>
                </c:pt>
                <c:pt idx="24">
                  <c:v>242.08</c:v>
                </c:pt>
                <c:pt idx="25">
                  <c:v>252.08</c:v>
                </c:pt>
                <c:pt idx="26">
                  <c:v>262.08</c:v>
                </c:pt>
                <c:pt idx="27">
                  <c:v>272.08</c:v>
                </c:pt>
                <c:pt idx="28">
                  <c:v>282.08</c:v>
                </c:pt>
                <c:pt idx="29">
                  <c:v>292.08</c:v>
                </c:pt>
                <c:pt idx="30">
                  <c:v>302.08</c:v>
                </c:pt>
              </c:numCache>
            </c:numRef>
          </c:xVal>
          <c:yVal>
            <c:numRef>
              <c:f>'SingleMutant V37A'!$H$161:$H$191</c:f>
              <c:numCache>
                <c:formatCode>General</c:formatCode>
                <c:ptCount val="31"/>
                <c:pt idx="0">
                  <c:v>0.75360000000000005</c:v>
                </c:pt>
                <c:pt idx="1">
                  <c:v>0.75629999999999997</c:v>
                </c:pt>
                <c:pt idx="2">
                  <c:v>0.75529999999999997</c:v>
                </c:pt>
                <c:pt idx="3">
                  <c:v>0.75539999999999996</c:v>
                </c:pt>
                <c:pt idx="4">
                  <c:v>0.75590000000000002</c:v>
                </c:pt>
                <c:pt idx="5">
                  <c:v>0.75690000000000002</c:v>
                </c:pt>
                <c:pt idx="6">
                  <c:v>0.75719999999999998</c:v>
                </c:pt>
                <c:pt idx="7">
                  <c:v>0.75719999999999998</c:v>
                </c:pt>
                <c:pt idx="8">
                  <c:v>0.7571</c:v>
                </c:pt>
                <c:pt idx="9">
                  <c:v>0.75700000000000001</c:v>
                </c:pt>
                <c:pt idx="10">
                  <c:v>0.75660000000000005</c:v>
                </c:pt>
                <c:pt idx="11">
                  <c:v>0.75660000000000005</c:v>
                </c:pt>
                <c:pt idx="12">
                  <c:v>0.75639999999999996</c:v>
                </c:pt>
                <c:pt idx="13">
                  <c:v>0.75680000000000003</c:v>
                </c:pt>
                <c:pt idx="14">
                  <c:v>0.75649999999999995</c:v>
                </c:pt>
                <c:pt idx="15">
                  <c:v>0.75680000000000003</c:v>
                </c:pt>
                <c:pt idx="16">
                  <c:v>0.75749999999999995</c:v>
                </c:pt>
                <c:pt idx="17">
                  <c:v>0.75700000000000001</c:v>
                </c:pt>
                <c:pt idx="18">
                  <c:v>0.75700000000000001</c:v>
                </c:pt>
                <c:pt idx="19">
                  <c:v>0.75800000000000001</c:v>
                </c:pt>
                <c:pt idx="20">
                  <c:v>0.75739999999999996</c:v>
                </c:pt>
                <c:pt idx="21">
                  <c:v>0.75749999999999995</c:v>
                </c:pt>
                <c:pt idx="22">
                  <c:v>0.7581</c:v>
                </c:pt>
                <c:pt idx="23">
                  <c:v>0.75780000000000003</c:v>
                </c:pt>
                <c:pt idx="24">
                  <c:v>0.7581</c:v>
                </c:pt>
                <c:pt idx="25">
                  <c:v>0.75829999999999997</c:v>
                </c:pt>
                <c:pt idx="26">
                  <c:v>0.75839999999999996</c:v>
                </c:pt>
                <c:pt idx="27">
                  <c:v>0.75849999999999995</c:v>
                </c:pt>
                <c:pt idx="28">
                  <c:v>0.75919999999999999</c:v>
                </c:pt>
                <c:pt idx="29">
                  <c:v>0.75890000000000002</c:v>
                </c:pt>
                <c:pt idx="30">
                  <c:v>0.75900000000000001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24-4C50-9941-EF7E7DEC32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0637312"/>
        <c:axId val="140639232"/>
      </c:scatterChart>
      <c:valAx>
        <c:axId val="140637312"/>
        <c:scaling>
          <c:orientation val="minMax"/>
          <c:max val="3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639232"/>
        <c:crosses val="autoZero"/>
        <c:crossBetween val="midCat"/>
      </c:valAx>
      <c:valAx>
        <c:axId val="140639232"/>
        <c:scaling>
          <c:orientation val="minMax"/>
          <c:max val="0.8"/>
          <c:min val="0.70000000000000007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637312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'SingleMutant V37A'!$G$99</c:f>
              <c:strCache>
                <c:ptCount val="1"/>
                <c:pt idx="0">
                  <c:v>C 6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'SingleMutant V37A'!$I$99:$I$129</c:f>
              <c:numCache>
                <c:formatCode>General</c:formatCode>
                <c:ptCount val="31"/>
                <c:pt idx="0">
                  <c:v>0.85</c:v>
                </c:pt>
                <c:pt idx="1">
                  <c:v>11.23</c:v>
                </c:pt>
                <c:pt idx="2">
                  <c:v>21.23</c:v>
                </c:pt>
                <c:pt idx="3">
                  <c:v>31.23</c:v>
                </c:pt>
                <c:pt idx="4">
                  <c:v>41.23</c:v>
                </c:pt>
                <c:pt idx="5">
                  <c:v>51.23</c:v>
                </c:pt>
                <c:pt idx="6">
                  <c:v>61.23</c:v>
                </c:pt>
                <c:pt idx="7">
                  <c:v>71.23</c:v>
                </c:pt>
                <c:pt idx="8">
                  <c:v>81.23</c:v>
                </c:pt>
                <c:pt idx="9">
                  <c:v>91.24</c:v>
                </c:pt>
                <c:pt idx="10">
                  <c:v>101.23</c:v>
                </c:pt>
                <c:pt idx="11">
                  <c:v>111.23</c:v>
                </c:pt>
                <c:pt idx="12">
                  <c:v>121.23</c:v>
                </c:pt>
                <c:pt idx="13">
                  <c:v>131.22999999999999</c:v>
                </c:pt>
                <c:pt idx="14">
                  <c:v>141.22999999999999</c:v>
                </c:pt>
                <c:pt idx="15">
                  <c:v>151.22999999999999</c:v>
                </c:pt>
                <c:pt idx="16">
                  <c:v>161.22999999999999</c:v>
                </c:pt>
                <c:pt idx="17">
                  <c:v>171.23</c:v>
                </c:pt>
                <c:pt idx="18">
                  <c:v>181.23</c:v>
                </c:pt>
                <c:pt idx="19">
                  <c:v>191.23</c:v>
                </c:pt>
                <c:pt idx="20">
                  <c:v>201.23</c:v>
                </c:pt>
                <c:pt idx="21">
                  <c:v>211.23</c:v>
                </c:pt>
                <c:pt idx="22">
                  <c:v>221.24</c:v>
                </c:pt>
                <c:pt idx="23">
                  <c:v>231.23</c:v>
                </c:pt>
                <c:pt idx="24">
                  <c:v>241.23</c:v>
                </c:pt>
                <c:pt idx="25">
                  <c:v>251.23</c:v>
                </c:pt>
                <c:pt idx="26">
                  <c:v>261.23</c:v>
                </c:pt>
                <c:pt idx="27">
                  <c:v>271.23</c:v>
                </c:pt>
                <c:pt idx="28">
                  <c:v>281.23</c:v>
                </c:pt>
                <c:pt idx="29">
                  <c:v>291.23</c:v>
                </c:pt>
                <c:pt idx="30">
                  <c:v>301.23</c:v>
                </c:pt>
              </c:numCache>
            </c:numRef>
          </c:xVal>
          <c:yVal>
            <c:numRef>
              <c:f>'SingleMutant V37A'!$H$99:$H$129</c:f>
              <c:numCache>
                <c:formatCode>General</c:formatCode>
                <c:ptCount val="31"/>
                <c:pt idx="0">
                  <c:v>0.69020000000000004</c:v>
                </c:pt>
                <c:pt idx="1">
                  <c:v>0.69189999999999996</c:v>
                </c:pt>
                <c:pt idx="2">
                  <c:v>0.69289999999999996</c:v>
                </c:pt>
                <c:pt idx="3">
                  <c:v>0.69359999999999999</c:v>
                </c:pt>
                <c:pt idx="4">
                  <c:v>0.69469999999999998</c:v>
                </c:pt>
                <c:pt idx="5">
                  <c:v>0.6956</c:v>
                </c:pt>
                <c:pt idx="6">
                  <c:v>0.69610000000000005</c:v>
                </c:pt>
                <c:pt idx="7">
                  <c:v>0.69650000000000001</c:v>
                </c:pt>
                <c:pt idx="8">
                  <c:v>0.69699999999999995</c:v>
                </c:pt>
                <c:pt idx="9">
                  <c:v>0.69740000000000002</c:v>
                </c:pt>
                <c:pt idx="10">
                  <c:v>0.69710000000000005</c:v>
                </c:pt>
                <c:pt idx="11">
                  <c:v>0.69769999999999999</c:v>
                </c:pt>
                <c:pt idx="12">
                  <c:v>0.69740000000000002</c:v>
                </c:pt>
                <c:pt idx="13">
                  <c:v>0.69750000000000001</c:v>
                </c:pt>
                <c:pt idx="14">
                  <c:v>0.6976</c:v>
                </c:pt>
                <c:pt idx="15">
                  <c:v>0.69820000000000004</c:v>
                </c:pt>
                <c:pt idx="16">
                  <c:v>0.69779999999999998</c:v>
                </c:pt>
                <c:pt idx="17">
                  <c:v>0.69889999999999997</c:v>
                </c:pt>
                <c:pt idx="18">
                  <c:v>0.6986</c:v>
                </c:pt>
                <c:pt idx="19">
                  <c:v>0.69879999999999998</c:v>
                </c:pt>
                <c:pt idx="20">
                  <c:v>0.69910000000000005</c:v>
                </c:pt>
                <c:pt idx="21">
                  <c:v>0.69899999999999995</c:v>
                </c:pt>
                <c:pt idx="22">
                  <c:v>0.69979999999999998</c:v>
                </c:pt>
                <c:pt idx="23">
                  <c:v>0.69920000000000004</c:v>
                </c:pt>
                <c:pt idx="24">
                  <c:v>0.70050000000000001</c:v>
                </c:pt>
                <c:pt idx="25">
                  <c:v>0.70030000000000003</c:v>
                </c:pt>
                <c:pt idx="26">
                  <c:v>0.70040000000000002</c:v>
                </c:pt>
                <c:pt idx="27">
                  <c:v>0.70120000000000005</c:v>
                </c:pt>
                <c:pt idx="28">
                  <c:v>0.70109999999999995</c:v>
                </c:pt>
                <c:pt idx="29">
                  <c:v>0.70169999999999999</c:v>
                </c:pt>
                <c:pt idx="30">
                  <c:v>0.70140000000000002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F3D-41E1-AFDA-DFE2DA18F7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0666752"/>
        <c:axId val="140668928"/>
      </c:scatterChart>
      <c:valAx>
        <c:axId val="1406667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668928"/>
        <c:crosses val="autoZero"/>
        <c:crossBetween val="midCat"/>
      </c:valAx>
      <c:valAx>
        <c:axId val="140668928"/>
        <c:scaling>
          <c:orientation val="minMax"/>
          <c:max val="0.7400000000000001"/>
          <c:min val="0.69000000000000017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666752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'SingleMutant S248A'!$A$40</c:f>
              <c:strCache>
                <c:ptCount val="1"/>
                <c:pt idx="0">
                  <c:v>A 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'SingleMutant S248A'!$C$40:$C$70</c:f>
              <c:numCache>
                <c:formatCode>General</c:formatCode>
                <c:ptCount val="31"/>
                <c:pt idx="0">
                  <c:v>0</c:v>
                </c:pt>
                <c:pt idx="1">
                  <c:v>10.47</c:v>
                </c:pt>
                <c:pt idx="2">
                  <c:v>20.440000000000001</c:v>
                </c:pt>
                <c:pt idx="3">
                  <c:v>30.4</c:v>
                </c:pt>
                <c:pt idx="4">
                  <c:v>40.47</c:v>
                </c:pt>
                <c:pt idx="5">
                  <c:v>50.44</c:v>
                </c:pt>
                <c:pt idx="6">
                  <c:v>60.4</c:v>
                </c:pt>
                <c:pt idx="7">
                  <c:v>70.47</c:v>
                </c:pt>
                <c:pt idx="8">
                  <c:v>80.44</c:v>
                </c:pt>
                <c:pt idx="9">
                  <c:v>90.4</c:v>
                </c:pt>
                <c:pt idx="10">
                  <c:v>100.47</c:v>
                </c:pt>
                <c:pt idx="11">
                  <c:v>110.44</c:v>
                </c:pt>
                <c:pt idx="12">
                  <c:v>120.4</c:v>
                </c:pt>
                <c:pt idx="13">
                  <c:v>130.47</c:v>
                </c:pt>
                <c:pt idx="14">
                  <c:v>140.44</c:v>
                </c:pt>
                <c:pt idx="15">
                  <c:v>150.4</c:v>
                </c:pt>
                <c:pt idx="16">
                  <c:v>160.47</c:v>
                </c:pt>
                <c:pt idx="17">
                  <c:v>170.44</c:v>
                </c:pt>
                <c:pt idx="18">
                  <c:v>180.4</c:v>
                </c:pt>
                <c:pt idx="19">
                  <c:v>190.47</c:v>
                </c:pt>
                <c:pt idx="20">
                  <c:v>200.44</c:v>
                </c:pt>
                <c:pt idx="21">
                  <c:v>210.4</c:v>
                </c:pt>
                <c:pt idx="22">
                  <c:v>220.47</c:v>
                </c:pt>
                <c:pt idx="23">
                  <c:v>230.44</c:v>
                </c:pt>
                <c:pt idx="24">
                  <c:v>240.4</c:v>
                </c:pt>
                <c:pt idx="25">
                  <c:v>250.47</c:v>
                </c:pt>
                <c:pt idx="26">
                  <c:v>260.44</c:v>
                </c:pt>
                <c:pt idx="27">
                  <c:v>270.39999999999998</c:v>
                </c:pt>
                <c:pt idx="28">
                  <c:v>280.47000000000003</c:v>
                </c:pt>
                <c:pt idx="29">
                  <c:v>290.44</c:v>
                </c:pt>
                <c:pt idx="30">
                  <c:v>300.39999999999998</c:v>
                </c:pt>
              </c:numCache>
            </c:numRef>
          </c:xVal>
          <c:yVal>
            <c:numRef>
              <c:f>'SingleMutant S248A'!$B$40:$B$70</c:f>
              <c:numCache>
                <c:formatCode>General</c:formatCode>
                <c:ptCount val="31"/>
                <c:pt idx="0">
                  <c:v>0.70850000000000002</c:v>
                </c:pt>
                <c:pt idx="1">
                  <c:v>0.71060000000000001</c:v>
                </c:pt>
                <c:pt idx="2">
                  <c:v>0.71</c:v>
                </c:pt>
                <c:pt idx="3">
                  <c:v>0.70640000000000003</c:v>
                </c:pt>
                <c:pt idx="4">
                  <c:v>0.70669999999999999</c:v>
                </c:pt>
                <c:pt idx="5">
                  <c:v>0.70640000000000003</c:v>
                </c:pt>
                <c:pt idx="6">
                  <c:v>0.70599999999999996</c:v>
                </c:pt>
                <c:pt idx="7">
                  <c:v>0.70530000000000004</c:v>
                </c:pt>
                <c:pt idx="8">
                  <c:v>0.7046</c:v>
                </c:pt>
                <c:pt idx="9">
                  <c:v>0.70569999999999999</c:v>
                </c:pt>
                <c:pt idx="10">
                  <c:v>0.70540000000000003</c:v>
                </c:pt>
                <c:pt idx="11">
                  <c:v>0.70579999999999998</c:v>
                </c:pt>
                <c:pt idx="12">
                  <c:v>0.70599999999999996</c:v>
                </c:pt>
                <c:pt idx="13">
                  <c:v>0.70540000000000003</c:v>
                </c:pt>
                <c:pt idx="14">
                  <c:v>0.70609999999999995</c:v>
                </c:pt>
                <c:pt idx="15">
                  <c:v>0.70609999999999995</c:v>
                </c:pt>
                <c:pt idx="16">
                  <c:v>0.70630000000000004</c:v>
                </c:pt>
                <c:pt idx="17">
                  <c:v>0.70620000000000005</c:v>
                </c:pt>
                <c:pt idx="18">
                  <c:v>0.70620000000000005</c:v>
                </c:pt>
                <c:pt idx="19">
                  <c:v>0.70620000000000005</c:v>
                </c:pt>
                <c:pt idx="20">
                  <c:v>0.70630000000000004</c:v>
                </c:pt>
                <c:pt idx="21">
                  <c:v>0.70730000000000004</c:v>
                </c:pt>
                <c:pt idx="22">
                  <c:v>0.70640000000000003</c:v>
                </c:pt>
                <c:pt idx="23">
                  <c:v>0.70679999999999998</c:v>
                </c:pt>
                <c:pt idx="24">
                  <c:v>0.70779999999999998</c:v>
                </c:pt>
                <c:pt idx="25">
                  <c:v>0.70689999999999997</c:v>
                </c:pt>
                <c:pt idx="26">
                  <c:v>0.70569999999999999</c:v>
                </c:pt>
                <c:pt idx="27">
                  <c:v>0.70599999999999996</c:v>
                </c:pt>
                <c:pt idx="28">
                  <c:v>0.70550000000000002</c:v>
                </c:pt>
                <c:pt idx="29">
                  <c:v>0.70550000000000002</c:v>
                </c:pt>
                <c:pt idx="30">
                  <c:v>0.70609999999999995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ABA-42AA-B481-57769616EE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0874112"/>
        <c:axId val="140876032"/>
      </c:scatterChart>
      <c:valAx>
        <c:axId val="1408741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876032"/>
        <c:crosses val="autoZero"/>
        <c:crossBetween val="midCat"/>
      </c:valAx>
      <c:valAx>
        <c:axId val="140876032"/>
        <c:scaling>
          <c:orientation val="minMax"/>
          <c:max val="0.72000000000000008"/>
          <c:min val="0.70000000000000007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874112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'SingleMutant S248A'!$A$257</c:f>
              <c:strCache>
                <c:ptCount val="1"/>
                <c:pt idx="0">
                  <c:v>H 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'SingleMutant S248A'!$C$257:$C$287</c:f>
              <c:numCache>
                <c:formatCode>General</c:formatCode>
                <c:ptCount val="31"/>
                <c:pt idx="0">
                  <c:v>3.12</c:v>
                </c:pt>
                <c:pt idx="1">
                  <c:v>13.59</c:v>
                </c:pt>
                <c:pt idx="2">
                  <c:v>23.56</c:v>
                </c:pt>
                <c:pt idx="3">
                  <c:v>33.520000000000003</c:v>
                </c:pt>
                <c:pt idx="4">
                  <c:v>43.59</c:v>
                </c:pt>
                <c:pt idx="5">
                  <c:v>53.56</c:v>
                </c:pt>
                <c:pt idx="6">
                  <c:v>63.52</c:v>
                </c:pt>
                <c:pt idx="7">
                  <c:v>73.59</c:v>
                </c:pt>
                <c:pt idx="8">
                  <c:v>83.56</c:v>
                </c:pt>
                <c:pt idx="9">
                  <c:v>93.52</c:v>
                </c:pt>
                <c:pt idx="10">
                  <c:v>103.59</c:v>
                </c:pt>
                <c:pt idx="11">
                  <c:v>113.56</c:v>
                </c:pt>
                <c:pt idx="12">
                  <c:v>123.52</c:v>
                </c:pt>
                <c:pt idx="13">
                  <c:v>133.59</c:v>
                </c:pt>
                <c:pt idx="14">
                  <c:v>143.56</c:v>
                </c:pt>
                <c:pt idx="15">
                  <c:v>153.52000000000001</c:v>
                </c:pt>
                <c:pt idx="16">
                  <c:v>163.59</c:v>
                </c:pt>
                <c:pt idx="17">
                  <c:v>173.56</c:v>
                </c:pt>
                <c:pt idx="18">
                  <c:v>183.52</c:v>
                </c:pt>
                <c:pt idx="19">
                  <c:v>193.59</c:v>
                </c:pt>
                <c:pt idx="20">
                  <c:v>203.56</c:v>
                </c:pt>
                <c:pt idx="21">
                  <c:v>213.53</c:v>
                </c:pt>
                <c:pt idx="22">
                  <c:v>223.59</c:v>
                </c:pt>
                <c:pt idx="23">
                  <c:v>233.56</c:v>
                </c:pt>
                <c:pt idx="24">
                  <c:v>243.52</c:v>
                </c:pt>
                <c:pt idx="25">
                  <c:v>253.59</c:v>
                </c:pt>
                <c:pt idx="26">
                  <c:v>263.56</c:v>
                </c:pt>
                <c:pt idx="27">
                  <c:v>273.52</c:v>
                </c:pt>
                <c:pt idx="28">
                  <c:v>283.58999999999997</c:v>
                </c:pt>
                <c:pt idx="29">
                  <c:v>293.56</c:v>
                </c:pt>
                <c:pt idx="30">
                  <c:v>303.52</c:v>
                </c:pt>
              </c:numCache>
            </c:numRef>
          </c:xVal>
          <c:yVal>
            <c:numRef>
              <c:f>'SingleMutant S248A'!$B$257:$B$287</c:f>
              <c:numCache>
                <c:formatCode>General</c:formatCode>
                <c:ptCount val="31"/>
                <c:pt idx="0">
                  <c:v>0.72319999999999995</c:v>
                </c:pt>
                <c:pt idx="1">
                  <c:v>0.71809999999999996</c:v>
                </c:pt>
                <c:pt idx="2">
                  <c:v>0.71419999999999995</c:v>
                </c:pt>
                <c:pt idx="3">
                  <c:v>0.71150000000000002</c:v>
                </c:pt>
                <c:pt idx="4">
                  <c:v>0.70899999999999996</c:v>
                </c:pt>
                <c:pt idx="5">
                  <c:v>0.70930000000000004</c:v>
                </c:pt>
                <c:pt idx="6">
                  <c:v>0.70920000000000005</c:v>
                </c:pt>
                <c:pt idx="7">
                  <c:v>0.70930000000000004</c:v>
                </c:pt>
                <c:pt idx="8">
                  <c:v>0.70930000000000004</c:v>
                </c:pt>
                <c:pt idx="9">
                  <c:v>0.70899999999999996</c:v>
                </c:pt>
                <c:pt idx="10">
                  <c:v>0.70960000000000001</c:v>
                </c:pt>
                <c:pt idx="11">
                  <c:v>0.70950000000000002</c:v>
                </c:pt>
                <c:pt idx="12">
                  <c:v>0.70930000000000004</c:v>
                </c:pt>
                <c:pt idx="13">
                  <c:v>0.70889999999999997</c:v>
                </c:pt>
                <c:pt idx="14">
                  <c:v>0.70909999999999995</c:v>
                </c:pt>
                <c:pt idx="15">
                  <c:v>0.70920000000000005</c:v>
                </c:pt>
                <c:pt idx="16">
                  <c:v>0.70879999999999999</c:v>
                </c:pt>
                <c:pt idx="17">
                  <c:v>0.70899999999999996</c:v>
                </c:pt>
                <c:pt idx="18">
                  <c:v>0.70879999999999999</c:v>
                </c:pt>
                <c:pt idx="19">
                  <c:v>0.70830000000000004</c:v>
                </c:pt>
                <c:pt idx="20">
                  <c:v>0.7087</c:v>
                </c:pt>
                <c:pt idx="21">
                  <c:v>0.70789999999999997</c:v>
                </c:pt>
                <c:pt idx="22">
                  <c:v>0.70799999999999996</c:v>
                </c:pt>
                <c:pt idx="23">
                  <c:v>0.70840000000000003</c:v>
                </c:pt>
                <c:pt idx="24">
                  <c:v>0.70420000000000005</c:v>
                </c:pt>
                <c:pt idx="25">
                  <c:v>0.70809999999999995</c:v>
                </c:pt>
                <c:pt idx="26">
                  <c:v>0.70699999999999996</c:v>
                </c:pt>
                <c:pt idx="27">
                  <c:v>0.70669999999999999</c:v>
                </c:pt>
                <c:pt idx="28">
                  <c:v>0.70669999999999999</c:v>
                </c:pt>
                <c:pt idx="29">
                  <c:v>0.70630000000000004</c:v>
                </c:pt>
                <c:pt idx="30">
                  <c:v>0.70669999999999999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CDD-486A-9D4C-A5EC634B8D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0900992"/>
        <c:axId val="140972800"/>
      </c:scatterChart>
      <c:valAx>
        <c:axId val="1409009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972800"/>
        <c:crosses val="autoZero"/>
        <c:crossBetween val="midCat"/>
      </c:valAx>
      <c:valAx>
        <c:axId val="140972800"/>
        <c:scaling>
          <c:orientation val="minMax"/>
          <c:max val="0.73000000000000009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900992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'SingleMutant S248A'!$A$164</c:f>
              <c:strCache>
                <c:ptCount val="1"/>
                <c:pt idx="0">
                  <c:v>E 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'SingleMutant S248A'!$C$164:$C$194</c:f>
              <c:numCache>
                <c:formatCode>General</c:formatCode>
                <c:ptCount val="31"/>
                <c:pt idx="0">
                  <c:v>1.77</c:v>
                </c:pt>
                <c:pt idx="1">
                  <c:v>12.24</c:v>
                </c:pt>
                <c:pt idx="2">
                  <c:v>22.21</c:v>
                </c:pt>
                <c:pt idx="3">
                  <c:v>32.18</c:v>
                </c:pt>
                <c:pt idx="4">
                  <c:v>42.24</c:v>
                </c:pt>
                <c:pt idx="5">
                  <c:v>52.21</c:v>
                </c:pt>
                <c:pt idx="6">
                  <c:v>62.17</c:v>
                </c:pt>
                <c:pt idx="7">
                  <c:v>72.239999999999995</c:v>
                </c:pt>
                <c:pt idx="8">
                  <c:v>82.21</c:v>
                </c:pt>
                <c:pt idx="9">
                  <c:v>92.18</c:v>
                </c:pt>
                <c:pt idx="10">
                  <c:v>102.24</c:v>
                </c:pt>
                <c:pt idx="11">
                  <c:v>112.21</c:v>
                </c:pt>
                <c:pt idx="12">
                  <c:v>122.17</c:v>
                </c:pt>
                <c:pt idx="13">
                  <c:v>132.24</c:v>
                </c:pt>
                <c:pt idx="14">
                  <c:v>142.21</c:v>
                </c:pt>
                <c:pt idx="15">
                  <c:v>152.16999999999999</c:v>
                </c:pt>
                <c:pt idx="16">
                  <c:v>162.24</c:v>
                </c:pt>
                <c:pt idx="17">
                  <c:v>172.21</c:v>
                </c:pt>
                <c:pt idx="18">
                  <c:v>182.17</c:v>
                </c:pt>
                <c:pt idx="19">
                  <c:v>192.24</c:v>
                </c:pt>
                <c:pt idx="20">
                  <c:v>202.21</c:v>
                </c:pt>
                <c:pt idx="21">
                  <c:v>212.18</c:v>
                </c:pt>
                <c:pt idx="22">
                  <c:v>222.24</c:v>
                </c:pt>
                <c:pt idx="23">
                  <c:v>232.21</c:v>
                </c:pt>
                <c:pt idx="24">
                  <c:v>242.18</c:v>
                </c:pt>
                <c:pt idx="25">
                  <c:v>252.24</c:v>
                </c:pt>
                <c:pt idx="26">
                  <c:v>262.20999999999998</c:v>
                </c:pt>
                <c:pt idx="27">
                  <c:v>272.17</c:v>
                </c:pt>
                <c:pt idx="28">
                  <c:v>282.24</c:v>
                </c:pt>
                <c:pt idx="29">
                  <c:v>292.20999999999998</c:v>
                </c:pt>
                <c:pt idx="30">
                  <c:v>302.18</c:v>
                </c:pt>
              </c:numCache>
            </c:numRef>
          </c:xVal>
          <c:yVal>
            <c:numRef>
              <c:f>'SingleMutant S248A'!$B$164:$B$194</c:f>
              <c:numCache>
                <c:formatCode>General</c:formatCode>
                <c:ptCount val="31"/>
                <c:pt idx="0">
                  <c:v>0.70950000000000002</c:v>
                </c:pt>
                <c:pt idx="1">
                  <c:v>0.7026</c:v>
                </c:pt>
                <c:pt idx="2">
                  <c:v>0.7</c:v>
                </c:pt>
                <c:pt idx="3">
                  <c:v>0.69669999999999999</c:v>
                </c:pt>
                <c:pt idx="4">
                  <c:v>0.69310000000000005</c:v>
                </c:pt>
                <c:pt idx="5">
                  <c:v>0.69310000000000005</c:v>
                </c:pt>
                <c:pt idx="6">
                  <c:v>0.6925</c:v>
                </c:pt>
                <c:pt idx="7">
                  <c:v>0.69240000000000002</c:v>
                </c:pt>
                <c:pt idx="8">
                  <c:v>0.69230000000000003</c:v>
                </c:pt>
                <c:pt idx="9">
                  <c:v>0.69189999999999996</c:v>
                </c:pt>
                <c:pt idx="10">
                  <c:v>0.69159999999999999</c:v>
                </c:pt>
                <c:pt idx="11">
                  <c:v>0.69159999999999999</c:v>
                </c:pt>
                <c:pt idx="12">
                  <c:v>0.69169999999999998</c:v>
                </c:pt>
                <c:pt idx="13">
                  <c:v>0.69110000000000005</c:v>
                </c:pt>
                <c:pt idx="14">
                  <c:v>0.69230000000000003</c:v>
                </c:pt>
                <c:pt idx="15">
                  <c:v>0.69140000000000001</c:v>
                </c:pt>
                <c:pt idx="16">
                  <c:v>0.6915</c:v>
                </c:pt>
                <c:pt idx="17">
                  <c:v>0.69199999999999995</c:v>
                </c:pt>
                <c:pt idx="18">
                  <c:v>0.69159999999999999</c:v>
                </c:pt>
                <c:pt idx="19">
                  <c:v>0.69120000000000004</c:v>
                </c:pt>
                <c:pt idx="20">
                  <c:v>0.69120000000000004</c:v>
                </c:pt>
                <c:pt idx="21">
                  <c:v>0.69110000000000005</c:v>
                </c:pt>
                <c:pt idx="22">
                  <c:v>0.69079999999999997</c:v>
                </c:pt>
                <c:pt idx="23">
                  <c:v>0.69140000000000001</c:v>
                </c:pt>
                <c:pt idx="24">
                  <c:v>0.68910000000000005</c:v>
                </c:pt>
                <c:pt idx="25">
                  <c:v>0.68959999999999999</c:v>
                </c:pt>
                <c:pt idx="26">
                  <c:v>0.69020000000000004</c:v>
                </c:pt>
                <c:pt idx="27">
                  <c:v>0.69030000000000002</c:v>
                </c:pt>
                <c:pt idx="28">
                  <c:v>0.69059999999999999</c:v>
                </c:pt>
                <c:pt idx="29">
                  <c:v>0.69040000000000001</c:v>
                </c:pt>
                <c:pt idx="30">
                  <c:v>0.69130000000000003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D6F-4CB5-AB8F-C80214F610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0985472"/>
        <c:axId val="140987392"/>
      </c:scatterChart>
      <c:valAx>
        <c:axId val="1409854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987392"/>
        <c:crosses val="autoZero"/>
        <c:crossBetween val="midCat"/>
      </c:valAx>
      <c:valAx>
        <c:axId val="140987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098547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'SingleMutant T249A'!$A$34</c:f>
              <c:strCache>
                <c:ptCount val="1"/>
                <c:pt idx="0">
                  <c:v>A 4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'SingleMutant T249A'!$C$34:$C$64</c:f>
              <c:numCache>
                <c:formatCode>General</c:formatCode>
                <c:ptCount val="31"/>
                <c:pt idx="0">
                  <c:v>0</c:v>
                </c:pt>
                <c:pt idx="1">
                  <c:v>10.41</c:v>
                </c:pt>
                <c:pt idx="2">
                  <c:v>20.41</c:v>
                </c:pt>
                <c:pt idx="3">
                  <c:v>30.41</c:v>
                </c:pt>
                <c:pt idx="4">
                  <c:v>40.409999999999997</c:v>
                </c:pt>
                <c:pt idx="5">
                  <c:v>50.41</c:v>
                </c:pt>
                <c:pt idx="6">
                  <c:v>60.42</c:v>
                </c:pt>
                <c:pt idx="7">
                  <c:v>70.41</c:v>
                </c:pt>
                <c:pt idx="8">
                  <c:v>80.42</c:v>
                </c:pt>
                <c:pt idx="9">
                  <c:v>90.41</c:v>
                </c:pt>
                <c:pt idx="10">
                  <c:v>100.41</c:v>
                </c:pt>
                <c:pt idx="11">
                  <c:v>110.41</c:v>
                </c:pt>
                <c:pt idx="12">
                  <c:v>120.42</c:v>
                </c:pt>
                <c:pt idx="13">
                  <c:v>130.41</c:v>
                </c:pt>
                <c:pt idx="14">
                  <c:v>140.41999999999999</c:v>
                </c:pt>
                <c:pt idx="15">
                  <c:v>150.41</c:v>
                </c:pt>
                <c:pt idx="16">
                  <c:v>160.41</c:v>
                </c:pt>
                <c:pt idx="17">
                  <c:v>170.42</c:v>
                </c:pt>
                <c:pt idx="18">
                  <c:v>180.42</c:v>
                </c:pt>
                <c:pt idx="19">
                  <c:v>190.42</c:v>
                </c:pt>
                <c:pt idx="20">
                  <c:v>200.42</c:v>
                </c:pt>
                <c:pt idx="21">
                  <c:v>210.42</c:v>
                </c:pt>
                <c:pt idx="22">
                  <c:v>220.42</c:v>
                </c:pt>
                <c:pt idx="23">
                  <c:v>230.42</c:v>
                </c:pt>
                <c:pt idx="24">
                  <c:v>240.42</c:v>
                </c:pt>
                <c:pt idx="25">
                  <c:v>250.41</c:v>
                </c:pt>
                <c:pt idx="26">
                  <c:v>260.41000000000003</c:v>
                </c:pt>
                <c:pt idx="27">
                  <c:v>270.42</c:v>
                </c:pt>
                <c:pt idx="28">
                  <c:v>280.42</c:v>
                </c:pt>
                <c:pt idx="29">
                  <c:v>290.42</c:v>
                </c:pt>
                <c:pt idx="30">
                  <c:v>300.42</c:v>
                </c:pt>
              </c:numCache>
            </c:numRef>
          </c:xVal>
          <c:yVal>
            <c:numRef>
              <c:f>'SingleMutant T249A'!$B$34:$B$64</c:f>
              <c:numCache>
                <c:formatCode>General</c:formatCode>
                <c:ptCount val="31"/>
                <c:pt idx="0">
                  <c:v>0.76060000000000005</c:v>
                </c:pt>
                <c:pt idx="1">
                  <c:v>0.76670000000000005</c:v>
                </c:pt>
                <c:pt idx="2">
                  <c:v>0.76380000000000003</c:v>
                </c:pt>
                <c:pt idx="3">
                  <c:v>0.7571</c:v>
                </c:pt>
                <c:pt idx="4">
                  <c:v>0.75119999999999998</c:v>
                </c:pt>
                <c:pt idx="5">
                  <c:v>0.74180000000000001</c:v>
                </c:pt>
                <c:pt idx="6">
                  <c:v>0.73980000000000001</c:v>
                </c:pt>
                <c:pt idx="7">
                  <c:v>0.74280000000000002</c:v>
                </c:pt>
                <c:pt idx="8">
                  <c:v>0.74339999999999995</c:v>
                </c:pt>
                <c:pt idx="9">
                  <c:v>0.74419999999999997</c:v>
                </c:pt>
                <c:pt idx="10">
                  <c:v>0.74660000000000004</c:v>
                </c:pt>
                <c:pt idx="11">
                  <c:v>0.75790000000000002</c:v>
                </c:pt>
                <c:pt idx="12">
                  <c:v>0.76129999999999998</c:v>
                </c:pt>
                <c:pt idx="13">
                  <c:v>0.7591</c:v>
                </c:pt>
                <c:pt idx="14">
                  <c:v>0.75819999999999999</c:v>
                </c:pt>
                <c:pt idx="15">
                  <c:v>0.74970000000000003</c:v>
                </c:pt>
                <c:pt idx="16">
                  <c:v>0.74219999999999997</c:v>
                </c:pt>
                <c:pt idx="17">
                  <c:v>0.73570000000000002</c:v>
                </c:pt>
                <c:pt idx="18">
                  <c:v>0.73550000000000004</c:v>
                </c:pt>
                <c:pt idx="19">
                  <c:v>0.73799999999999999</c:v>
                </c:pt>
                <c:pt idx="20">
                  <c:v>0.73860000000000003</c:v>
                </c:pt>
                <c:pt idx="21">
                  <c:v>0.74029999999999996</c:v>
                </c:pt>
                <c:pt idx="22">
                  <c:v>0.74519999999999997</c:v>
                </c:pt>
                <c:pt idx="23">
                  <c:v>0.75549999999999995</c:v>
                </c:pt>
                <c:pt idx="24">
                  <c:v>0.75380000000000003</c:v>
                </c:pt>
                <c:pt idx="25">
                  <c:v>0.75</c:v>
                </c:pt>
                <c:pt idx="26">
                  <c:v>0.74280000000000002</c:v>
                </c:pt>
                <c:pt idx="27">
                  <c:v>0.73580000000000001</c:v>
                </c:pt>
                <c:pt idx="28">
                  <c:v>0.73199999999999998</c:v>
                </c:pt>
                <c:pt idx="29">
                  <c:v>0.7319</c:v>
                </c:pt>
                <c:pt idx="30">
                  <c:v>0.73150000000000004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3F04-43B5-80B0-FB8FFCF039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001088"/>
        <c:axId val="141003008"/>
      </c:scatterChart>
      <c:valAx>
        <c:axId val="141001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003008"/>
        <c:crosses val="autoZero"/>
        <c:crossBetween val="midCat"/>
      </c:valAx>
      <c:valAx>
        <c:axId val="141003008"/>
        <c:scaling>
          <c:orientation val="minMax"/>
          <c:min val="0.72000000000000008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001088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mutants'!$A$44</c:f>
              <c:strCache>
                <c:ptCount val="1"/>
                <c:pt idx="0">
                  <c:v>A 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mutants'!$C$44:$C$74</c:f>
              <c:numCache>
                <c:formatCode>General</c:formatCode>
                <c:ptCount val="31"/>
                <c:pt idx="0">
                  <c:v>0</c:v>
                </c:pt>
                <c:pt idx="1">
                  <c:v>10.31</c:v>
                </c:pt>
                <c:pt idx="2">
                  <c:v>20.29</c:v>
                </c:pt>
                <c:pt idx="3">
                  <c:v>30.26</c:v>
                </c:pt>
                <c:pt idx="4">
                  <c:v>40.229999999999997</c:v>
                </c:pt>
                <c:pt idx="5">
                  <c:v>50.31</c:v>
                </c:pt>
                <c:pt idx="6">
                  <c:v>60.29</c:v>
                </c:pt>
                <c:pt idx="7">
                  <c:v>70.260000000000005</c:v>
                </c:pt>
                <c:pt idx="8">
                  <c:v>80.23</c:v>
                </c:pt>
                <c:pt idx="9">
                  <c:v>90.31</c:v>
                </c:pt>
                <c:pt idx="10">
                  <c:v>100.29</c:v>
                </c:pt>
                <c:pt idx="11">
                  <c:v>110.26</c:v>
                </c:pt>
                <c:pt idx="12">
                  <c:v>120.23</c:v>
                </c:pt>
                <c:pt idx="13">
                  <c:v>130.31</c:v>
                </c:pt>
                <c:pt idx="14">
                  <c:v>140.29</c:v>
                </c:pt>
                <c:pt idx="15">
                  <c:v>150.26</c:v>
                </c:pt>
                <c:pt idx="16">
                  <c:v>160.22999999999999</c:v>
                </c:pt>
                <c:pt idx="17">
                  <c:v>170.31</c:v>
                </c:pt>
                <c:pt idx="18">
                  <c:v>180.28</c:v>
                </c:pt>
                <c:pt idx="19">
                  <c:v>190.26</c:v>
                </c:pt>
                <c:pt idx="20">
                  <c:v>200.23</c:v>
                </c:pt>
                <c:pt idx="21">
                  <c:v>210.31</c:v>
                </c:pt>
                <c:pt idx="22">
                  <c:v>220.29</c:v>
                </c:pt>
                <c:pt idx="23">
                  <c:v>230.26</c:v>
                </c:pt>
                <c:pt idx="24">
                  <c:v>240.23</c:v>
                </c:pt>
                <c:pt idx="25">
                  <c:v>250.31</c:v>
                </c:pt>
                <c:pt idx="26">
                  <c:v>260.29000000000002</c:v>
                </c:pt>
                <c:pt idx="27">
                  <c:v>270.26</c:v>
                </c:pt>
                <c:pt idx="28">
                  <c:v>280.23</c:v>
                </c:pt>
                <c:pt idx="29">
                  <c:v>290.31</c:v>
                </c:pt>
                <c:pt idx="30">
                  <c:v>300.29000000000002</c:v>
                </c:pt>
              </c:numCache>
            </c:numRef>
          </c:xVal>
          <c:yVal>
            <c:numRef>
              <c:f>'Double mutants'!$B$44:$B$74</c:f>
              <c:numCache>
                <c:formatCode>General</c:formatCode>
                <c:ptCount val="31"/>
                <c:pt idx="0">
                  <c:v>0.56030000000000002</c:v>
                </c:pt>
                <c:pt idx="1">
                  <c:v>0.55979999999999996</c:v>
                </c:pt>
                <c:pt idx="2">
                  <c:v>0.56089999999999995</c:v>
                </c:pt>
                <c:pt idx="3">
                  <c:v>0.56200000000000006</c:v>
                </c:pt>
                <c:pt idx="4">
                  <c:v>0.56189999999999996</c:v>
                </c:pt>
                <c:pt idx="5">
                  <c:v>0.56200000000000006</c:v>
                </c:pt>
                <c:pt idx="6">
                  <c:v>0.56289999999999996</c:v>
                </c:pt>
                <c:pt idx="7">
                  <c:v>0.56299999999999994</c:v>
                </c:pt>
                <c:pt idx="8">
                  <c:v>0.56340000000000001</c:v>
                </c:pt>
                <c:pt idx="9">
                  <c:v>0.56330000000000002</c:v>
                </c:pt>
                <c:pt idx="10">
                  <c:v>0.56379999999999997</c:v>
                </c:pt>
                <c:pt idx="11">
                  <c:v>0.56320000000000003</c:v>
                </c:pt>
                <c:pt idx="12">
                  <c:v>0.56259999999999999</c:v>
                </c:pt>
                <c:pt idx="13">
                  <c:v>0.56230000000000002</c:v>
                </c:pt>
                <c:pt idx="14">
                  <c:v>0.56310000000000004</c:v>
                </c:pt>
                <c:pt idx="15">
                  <c:v>0.5625</c:v>
                </c:pt>
                <c:pt idx="16">
                  <c:v>0.56240000000000001</c:v>
                </c:pt>
                <c:pt idx="17">
                  <c:v>0.56259999999999999</c:v>
                </c:pt>
                <c:pt idx="18">
                  <c:v>0.56289999999999996</c:v>
                </c:pt>
                <c:pt idx="19">
                  <c:v>0.56299999999999994</c:v>
                </c:pt>
                <c:pt idx="20">
                  <c:v>0.56320000000000003</c:v>
                </c:pt>
                <c:pt idx="21">
                  <c:v>0.56259999999999999</c:v>
                </c:pt>
                <c:pt idx="22">
                  <c:v>0.56279999999999997</c:v>
                </c:pt>
                <c:pt idx="23">
                  <c:v>0.56279999999999997</c:v>
                </c:pt>
                <c:pt idx="24">
                  <c:v>0.5625</c:v>
                </c:pt>
                <c:pt idx="25">
                  <c:v>0.56240000000000001</c:v>
                </c:pt>
                <c:pt idx="26">
                  <c:v>0.56330000000000002</c:v>
                </c:pt>
                <c:pt idx="27">
                  <c:v>0.56269999999999998</c:v>
                </c:pt>
                <c:pt idx="28">
                  <c:v>0.56220000000000003</c:v>
                </c:pt>
                <c:pt idx="29">
                  <c:v>0.56240000000000001</c:v>
                </c:pt>
                <c:pt idx="30">
                  <c:v>0.56240000000000001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EC3-487F-B60E-CCD82D0D09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061120"/>
        <c:axId val="141091968"/>
      </c:scatterChart>
      <c:valAx>
        <c:axId val="141061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091968"/>
        <c:crosses val="autoZero"/>
        <c:crossBetween val="midCat"/>
      </c:valAx>
      <c:valAx>
        <c:axId val="141091968"/>
        <c:scaling>
          <c:orientation val="minMax"/>
          <c:max val="0.57000000000000006"/>
          <c:min val="0.55000000000000004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06112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mutants'!$A$75</c:f>
              <c:strCache>
                <c:ptCount val="1"/>
                <c:pt idx="0">
                  <c:v>B 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mutants'!$C$75:$C$105</c:f>
              <c:numCache>
                <c:formatCode>General</c:formatCode>
                <c:ptCount val="31"/>
                <c:pt idx="0">
                  <c:v>0.42</c:v>
                </c:pt>
                <c:pt idx="1">
                  <c:v>10.74</c:v>
                </c:pt>
                <c:pt idx="2">
                  <c:v>20.71</c:v>
                </c:pt>
                <c:pt idx="3">
                  <c:v>30.68</c:v>
                </c:pt>
                <c:pt idx="4">
                  <c:v>40.65</c:v>
                </c:pt>
                <c:pt idx="5">
                  <c:v>50.74</c:v>
                </c:pt>
                <c:pt idx="6">
                  <c:v>60.71</c:v>
                </c:pt>
                <c:pt idx="7">
                  <c:v>70.680000000000007</c:v>
                </c:pt>
                <c:pt idx="8">
                  <c:v>80.650000000000006</c:v>
                </c:pt>
                <c:pt idx="9">
                  <c:v>90.74</c:v>
                </c:pt>
                <c:pt idx="10">
                  <c:v>100.71</c:v>
                </c:pt>
                <c:pt idx="11">
                  <c:v>110.68</c:v>
                </c:pt>
                <c:pt idx="12">
                  <c:v>120.65</c:v>
                </c:pt>
                <c:pt idx="13">
                  <c:v>130.74</c:v>
                </c:pt>
                <c:pt idx="14">
                  <c:v>140.71</c:v>
                </c:pt>
                <c:pt idx="15">
                  <c:v>150.68</c:v>
                </c:pt>
                <c:pt idx="16">
                  <c:v>160.65</c:v>
                </c:pt>
                <c:pt idx="17">
                  <c:v>170.74</c:v>
                </c:pt>
                <c:pt idx="18">
                  <c:v>180.71</c:v>
                </c:pt>
                <c:pt idx="19">
                  <c:v>190.68</c:v>
                </c:pt>
                <c:pt idx="20">
                  <c:v>200.65</c:v>
                </c:pt>
                <c:pt idx="21">
                  <c:v>210.74</c:v>
                </c:pt>
                <c:pt idx="22">
                  <c:v>220.71</c:v>
                </c:pt>
                <c:pt idx="23">
                  <c:v>230.68</c:v>
                </c:pt>
                <c:pt idx="24">
                  <c:v>240.65</c:v>
                </c:pt>
                <c:pt idx="25">
                  <c:v>250.74</c:v>
                </c:pt>
                <c:pt idx="26">
                  <c:v>260.70999999999998</c:v>
                </c:pt>
                <c:pt idx="27">
                  <c:v>270.68</c:v>
                </c:pt>
                <c:pt idx="28">
                  <c:v>280.64999999999998</c:v>
                </c:pt>
                <c:pt idx="29">
                  <c:v>290.74</c:v>
                </c:pt>
                <c:pt idx="30">
                  <c:v>300.70999999999998</c:v>
                </c:pt>
              </c:numCache>
            </c:numRef>
          </c:xVal>
          <c:yVal>
            <c:numRef>
              <c:f>'Double mutants'!$B$75:$B$105</c:f>
              <c:numCache>
                <c:formatCode>General</c:formatCode>
                <c:ptCount val="31"/>
                <c:pt idx="0">
                  <c:v>0.56640000000000001</c:v>
                </c:pt>
                <c:pt idx="1">
                  <c:v>0.56620000000000004</c:v>
                </c:pt>
                <c:pt idx="2">
                  <c:v>0.56869999999999998</c:v>
                </c:pt>
                <c:pt idx="3">
                  <c:v>0.56859999999999999</c:v>
                </c:pt>
                <c:pt idx="4">
                  <c:v>0.56879999999999997</c:v>
                </c:pt>
                <c:pt idx="5">
                  <c:v>0.56830000000000003</c:v>
                </c:pt>
                <c:pt idx="6">
                  <c:v>0.56789999999999996</c:v>
                </c:pt>
                <c:pt idx="7">
                  <c:v>0.56789999999999996</c:v>
                </c:pt>
                <c:pt idx="8">
                  <c:v>0.5675</c:v>
                </c:pt>
                <c:pt idx="9">
                  <c:v>0.56699999999999995</c:v>
                </c:pt>
                <c:pt idx="10">
                  <c:v>0.56610000000000005</c:v>
                </c:pt>
                <c:pt idx="11">
                  <c:v>0.56630000000000003</c:v>
                </c:pt>
                <c:pt idx="12">
                  <c:v>0.56630000000000003</c:v>
                </c:pt>
                <c:pt idx="13">
                  <c:v>0.56530000000000002</c:v>
                </c:pt>
                <c:pt idx="14">
                  <c:v>0.56620000000000004</c:v>
                </c:pt>
                <c:pt idx="15">
                  <c:v>0.56540000000000001</c:v>
                </c:pt>
                <c:pt idx="16">
                  <c:v>0.56630000000000003</c:v>
                </c:pt>
                <c:pt idx="17">
                  <c:v>0.56640000000000001</c:v>
                </c:pt>
                <c:pt idx="18">
                  <c:v>0.56640000000000001</c:v>
                </c:pt>
                <c:pt idx="19">
                  <c:v>0.56669999999999998</c:v>
                </c:pt>
                <c:pt idx="20">
                  <c:v>0.56679999999999997</c:v>
                </c:pt>
                <c:pt idx="21">
                  <c:v>0.56720000000000004</c:v>
                </c:pt>
                <c:pt idx="22">
                  <c:v>0.56699999999999995</c:v>
                </c:pt>
                <c:pt idx="23">
                  <c:v>0.56730000000000003</c:v>
                </c:pt>
                <c:pt idx="24">
                  <c:v>0.56740000000000002</c:v>
                </c:pt>
                <c:pt idx="25">
                  <c:v>0.56730000000000003</c:v>
                </c:pt>
                <c:pt idx="26">
                  <c:v>0.56740000000000002</c:v>
                </c:pt>
                <c:pt idx="27">
                  <c:v>0.56769999999999998</c:v>
                </c:pt>
                <c:pt idx="28">
                  <c:v>0.56779999999999997</c:v>
                </c:pt>
                <c:pt idx="29">
                  <c:v>0.56779999999999997</c:v>
                </c:pt>
                <c:pt idx="30">
                  <c:v>0.56859999999999999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3F3-4F3C-96FD-65FEE0B889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760000"/>
        <c:axId val="141761920"/>
      </c:scatterChart>
      <c:valAx>
        <c:axId val="1417600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761920"/>
        <c:crosses val="autoZero"/>
        <c:crossBetween val="midCat"/>
      </c:valAx>
      <c:valAx>
        <c:axId val="141761920"/>
        <c:scaling>
          <c:orientation val="minMax"/>
          <c:min val="0.5600000000000000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76000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mutants'!$A$106</c:f>
              <c:strCache>
                <c:ptCount val="1"/>
                <c:pt idx="0">
                  <c:v>C 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mutants'!$C$106:$C$136</c:f>
              <c:numCache>
                <c:formatCode>General</c:formatCode>
                <c:ptCount val="31"/>
                <c:pt idx="0">
                  <c:v>0.85</c:v>
                </c:pt>
                <c:pt idx="1">
                  <c:v>11.16</c:v>
                </c:pt>
                <c:pt idx="2">
                  <c:v>21.13</c:v>
                </c:pt>
                <c:pt idx="3">
                  <c:v>31.11</c:v>
                </c:pt>
                <c:pt idx="4">
                  <c:v>41.08</c:v>
                </c:pt>
                <c:pt idx="5">
                  <c:v>51.16</c:v>
                </c:pt>
                <c:pt idx="6">
                  <c:v>61.14</c:v>
                </c:pt>
                <c:pt idx="7">
                  <c:v>71.11</c:v>
                </c:pt>
                <c:pt idx="8">
                  <c:v>81.08</c:v>
                </c:pt>
                <c:pt idx="9">
                  <c:v>91.16</c:v>
                </c:pt>
                <c:pt idx="10">
                  <c:v>101.14</c:v>
                </c:pt>
                <c:pt idx="11">
                  <c:v>111.11</c:v>
                </c:pt>
                <c:pt idx="12">
                  <c:v>121.08</c:v>
                </c:pt>
                <c:pt idx="13">
                  <c:v>131.16</c:v>
                </c:pt>
                <c:pt idx="14">
                  <c:v>141.13999999999999</c:v>
                </c:pt>
                <c:pt idx="15">
                  <c:v>151.11000000000001</c:v>
                </c:pt>
                <c:pt idx="16">
                  <c:v>161.08000000000001</c:v>
                </c:pt>
                <c:pt idx="17">
                  <c:v>171.16</c:v>
                </c:pt>
                <c:pt idx="18">
                  <c:v>181.13</c:v>
                </c:pt>
                <c:pt idx="19">
                  <c:v>191.11</c:v>
                </c:pt>
                <c:pt idx="20">
                  <c:v>201.08</c:v>
                </c:pt>
                <c:pt idx="21">
                  <c:v>211.16</c:v>
                </c:pt>
                <c:pt idx="22">
                  <c:v>221.13</c:v>
                </c:pt>
                <c:pt idx="23">
                  <c:v>231.11</c:v>
                </c:pt>
                <c:pt idx="24">
                  <c:v>241.08</c:v>
                </c:pt>
                <c:pt idx="25">
                  <c:v>251.16</c:v>
                </c:pt>
                <c:pt idx="26">
                  <c:v>261.14</c:v>
                </c:pt>
                <c:pt idx="27">
                  <c:v>271.11</c:v>
                </c:pt>
                <c:pt idx="28">
                  <c:v>281.08</c:v>
                </c:pt>
                <c:pt idx="29">
                  <c:v>291.16000000000003</c:v>
                </c:pt>
                <c:pt idx="30">
                  <c:v>301.14</c:v>
                </c:pt>
              </c:numCache>
            </c:numRef>
          </c:xVal>
          <c:yVal>
            <c:numRef>
              <c:f>'Double mutants'!$B$106:$B$136</c:f>
              <c:numCache>
                <c:formatCode>General</c:formatCode>
                <c:ptCount val="31"/>
                <c:pt idx="0">
                  <c:v>0.56640000000000001</c:v>
                </c:pt>
                <c:pt idx="1">
                  <c:v>0.55979999999999996</c:v>
                </c:pt>
                <c:pt idx="2">
                  <c:v>0.55889999999999995</c:v>
                </c:pt>
                <c:pt idx="3">
                  <c:v>0.5585</c:v>
                </c:pt>
                <c:pt idx="4">
                  <c:v>0.55779999999999996</c:v>
                </c:pt>
                <c:pt idx="5">
                  <c:v>0.55679999999999996</c:v>
                </c:pt>
                <c:pt idx="6">
                  <c:v>0.55689999999999995</c:v>
                </c:pt>
                <c:pt idx="7">
                  <c:v>0.55559999999999998</c:v>
                </c:pt>
                <c:pt idx="8">
                  <c:v>0.55400000000000005</c:v>
                </c:pt>
                <c:pt idx="9">
                  <c:v>0.55289999999999995</c:v>
                </c:pt>
                <c:pt idx="10">
                  <c:v>0.55169999999999997</c:v>
                </c:pt>
                <c:pt idx="11">
                  <c:v>0.55149999999999999</c:v>
                </c:pt>
                <c:pt idx="12">
                  <c:v>0.55130000000000001</c:v>
                </c:pt>
                <c:pt idx="13">
                  <c:v>0.55059999999999998</c:v>
                </c:pt>
                <c:pt idx="14">
                  <c:v>0.55120000000000002</c:v>
                </c:pt>
                <c:pt idx="15">
                  <c:v>0.55110000000000003</c:v>
                </c:pt>
                <c:pt idx="16">
                  <c:v>0.55149999999999999</c:v>
                </c:pt>
                <c:pt idx="17">
                  <c:v>0.55159999999999998</c:v>
                </c:pt>
                <c:pt idx="18">
                  <c:v>0.55189999999999995</c:v>
                </c:pt>
                <c:pt idx="19">
                  <c:v>0.55179999999999996</c:v>
                </c:pt>
                <c:pt idx="20">
                  <c:v>0.55179999999999996</c:v>
                </c:pt>
                <c:pt idx="21">
                  <c:v>0.55200000000000005</c:v>
                </c:pt>
                <c:pt idx="22">
                  <c:v>0.55179999999999996</c:v>
                </c:pt>
                <c:pt idx="23">
                  <c:v>0.55230000000000001</c:v>
                </c:pt>
                <c:pt idx="24">
                  <c:v>0.55189999999999995</c:v>
                </c:pt>
                <c:pt idx="25">
                  <c:v>0.55149999999999999</c:v>
                </c:pt>
                <c:pt idx="26">
                  <c:v>0.55189999999999995</c:v>
                </c:pt>
                <c:pt idx="27">
                  <c:v>0.55169999999999997</c:v>
                </c:pt>
                <c:pt idx="28">
                  <c:v>0.55169999999999997</c:v>
                </c:pt>
                <c:pt idx="29">
                  <c:v>0.55159999999999998</c:v>
                </c:pt>
                <c:pt idx="30">
                  <c:v>0.55200000000000005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BF6-4784-9861-0D9F795C1A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783040"/>
        <c:axId val="141784960"/>
      </c:scatterChart>
      <c:valAx>
        <c:axId val="1417830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784960"/>
        <c:crosses val="autoZero"/>
        <c:crossBetween val="midCat"/>
      </c:valAx>
      <c:valAx>
        <c:axId val="141784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78304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mutants'!$A$137</c:f>
              <c:strCache>
                <c:ptCount val="1"/>
                <c:pt idx="0">
                  <c:v>D 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mutants'!$C$137:$C$167</c:f>
              <c:numCache>
                <c:formatCode>General</c:formatCode>
                <c:ptCount val="31"/>
                <c:pt idx="0">
                  <c:v>1.27</c:v>
                </c:pt>
                <c:pt idx="1">
                  <c:v>11.59</c:v>
                </c:pt>
                <c:pt idx="2">
                  <c:v>21.56</c:v>
                </c:pt>
                <c:pt idx="3">
                  <c:v>31.53</c:v>
                </c:pt>
                <c:pt idx="4">
                  <c:v>41.5</c:v>
                </c:pt>
                <c:pt idx="5">
                  <c:v>51.59</c:v>
                </c:pt>
                <c:pt idx="6">
                  <c:v>61.56</c:v>
                </c:pt>
                <c:pt idx="7">
                  <c:v>71.53</c:v>
                </c:pt>
                <c:pt idx="8">
                  <c:v>81.5</c:v>
                </c:pt>
                <c:pt idx="9">
                  <c:v>91.59</c:v>
                </c:pt>
                <c:pt idx="10">
                  <c:v>101.56</c:v>
                </c:pt>
                <c:pt idx="11">
                  <c:v>111.53</c:v>
                </c:pt>
                <c:pt idx="12">
                  <c:v>121.5</c:v>
                </c:pt>
                <c:pt idx="13">
                  <c:v>131.59</c:v>
                </c:pt>
                <c:pt idx="14">
                  <c:v>141.56</c:v>
                </c:pt>
                <c:pt idx="15">
                  <c:v>151.53</c:v>
                </c:pt>
                <c:pt idx="16">
                  <c:v>161.5</c:v>
                </c:pt>
                <c:pt idx="17">
                  <c:v>171.59</c:v>
                </c:pt>
                <c:pt idx="18">
                  <c:v>181.56</c:v>
                </c:pt>
                <c:pt idx="19">
                  <c:v>191.53</c:v>
                </c:pt>
                <c:pt idx="20">
                  <c:v>201.5</c:v>
                </c:pt>
                <c:pt idx="21">
                  <c:v>211.59</c:v>
                </c:pt>
                <c:pt idx="22">
                  <c:v>221.56</c:v>
                </c:pt>
                <c:pt idx="23">
                  <c:v>231.53</c:v>
                </c:pt>
                <c:pt idx="24">
                  <c:v>241.5</c:v>
                </c:pt>
                <c:pt idx="25">
                  <c:v>251.59</c:v>
                </c:pt>
                <c:pt idx="26">
                  <c:v>261.56</c:v>
                </c:pt>
                <c:pt idx="27">
                  <c:v>271.52999999999997</c:v>
                </c:pt>
                <c:pt idx="28">
                  <c:v>281.5</c:v>
                </c:pt>
                <c:pt idx="29">
                  <c:v>291.58999999999997</c:v>
                </c:pt>
                <c:pt idx="30">
                  <c:v>301.56</c:v>
                </c:pt>
              </c:numCache>
            </c:numRef>
          </c:xVal>
          <c:yVal>
            <c:numRef>
              <c:f>'Double mutants'!$B$137:$B$167</c:f>
              <c:numCache>
                <c:formatCode>General</c:formatCode>
                <c:ptCount val="31"/>
                <c:pt idx="0">
                  <c:v>0.56410000000000005</c:v>
                </c:pt>
                <c:pt idx="1">
                  <c:v>0.55710000000000004</c:v>
                </c:pt>
                <c:pt idx="2">
                  <c:v>0.55559999999999998</c:v>
                </c:pt>
                <c:pt idx="3">
                  <c:v>0.55369999999999997</c:v>
                </c:pt>
                <c:pt idx="4">
                  <c:v>0.55410000000000004</c:v>
                </c:pt>
                <c:pt idx="5">
                  <c:v>0.55330000000000001</c:v>
                </c:pt>
                <c:pt idx="6">
                  <c:v>0.55310000000000004</c:v>
                </c:pt>
                <c:pt idx="7">
                  <c:v>0.55289999999999995</c:v>
                </c:pt>
                <c:pt idx="8">
                  <c:v>0.5524</c:v>
                </c:pt>
                <c:pt idx="9">
                  <c:v>0.55279999999999996</c:v>
                </c:pt>
                <c:pt idx="10">
                  <c:v>0.55249999999999999</c:v>
                </c:pt>
                <c:pt idx="11">
                  <c:v>0.55269999999999997</c:v>
                </c:pt>
                <c:pt idx="12">
                  <c:v>0.55230000000000001</c:v>
                </c:pt>
                <c:pt idx="13">
                  <c:v>0.55159999999999998</c:v>
                </c:pt>
                <c:pt idx="14">
                  <c:v>0.55210000000000004</c:v>
                </c:pt>
                <c:pt idx="15">
                  <c:v>0.55149999999999999</c:v>
                </c:pt>
                <c:pt idx="16">
                  <c:v>0.5514</c:v>
                </c:pt>
                <c:pt idx="17">
                  <c:v>0.55200000000000005</c:v>
                </c:pt>
                <c:pt idx="18">
                  <c:v>0.55159999999999998</c:v>
                </c:pt>
                <c:pt idx="19">
                  <c:v>0.5514</c:v>
                </c:pt>
                <c:pt idx="20">
                  <c:v>0.5514</c:v>
                </c:pt>
                <c:pt idx="21">
                  <c:v>0.55120000000000002</c:v>
                </c:pt>
                <c:pt idx="22">
                  <c:v>0.55100000000000005</c:v>
                </c:pt>
                <c:pt idx="23">
                  <c:v>0.55169999999999997</c:v>
                </c:pt>
                <c:pt idx="24">
                  <c:v>0.55120000000000002</c:v>
                </c:pt>
                <c:pt idx="25">
                  <c:v>0.55089999999999995</c:v>
                </c:pt>
                <c:pt idx="26">
                  <c:v>0.55100000000000005</c:v>
                </c:pt>
                <c:pt idx="27">
                  <c:v>0.55069999999999997</c:v>
                </c:pt>
                <c:pt idx="28">
                  <c:v>0.55030000000000001</c:v>
                </c:pt>
                <c:pt idx="29">
                  <c:v>0.55049999999999999</c:v>
                </c:pt>
                <c:pt idx="30">
                  <c:v>0.55049999999999999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5E3-471F-BCCC-8CF5093292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818112"/>
        <c:axId val="141894016"/>
      </c:scatterChart>
      <c:valAx>
        <c:axId val="1418181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894016"/>
        <c:crosses val="autoZero"/>
        <c:crossBetween val="midCat"/>
      </c:valAx>
      <c:valAx>
        <c:axId val="1418940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81811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mutants'!$A$168</c:f>
              <c:strCache>
                <c:ptCount val="1"/>
                <c:pt idx="0">
                  <c:v>E 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mutants'!$C$168:$C$198</c:f>
              <c:numCache>
                <c:formatCode>General</c:formatCode>
                <c:ptCount val="31"/>
                <c:pt idx="0">
                  <c:v>1.7</c:v>
                </c:pt>
                <c:pt idx="1">
                  <c:v>12.01</c:v>
                </c:pt>
                <c:pt idx="2">
                  <c:v>21.98</c:v>
                </c:pt>
                <c:pt idx="3">
                  <c:v>31.95</c:v>
                </c:pt>
                <c:pt idx="4">
                  <c:v>41.93</c:v>
                </c:pt>
                <c:pt idx="5">
                  <c:v>52.01</c:v>
                </c:pt>
                <c:pt idx="6">
                  <c:v>61.98</c:v>
                </c:pt>
                <c:pt idx="7">
                  <c:v>71.959999999999994</c:v>
                </c:pt>
                <c:pt idx="8">
                  <c:v>81.93</c:v>
                </c:pt>
                <c:pt idx="9">
                  <c:v>92.01</c:v>
                </c:pt>
                <c:pt idx="10">
                  <c:v>101.98</c:v>
                </c:pt>
                <c:pt idx="11">
                  <c:v>111.96</c:v>
                </c:pt>
                <c:pt idx="12">
                  <c:v>121.93</c:v>
                </c:pt>
                <c:pt idx="13">
                  <c:v>132.01</c:v>
                </c:pt>
                <c:pt idx="14">
                  <c:v>141.99</c:v>
                </c:pt>
                <c:pt idx="15">
                  <c:v>151.96</c:v>
                </c:pt>
                <c:pt idx="16">
                  <c:v>161.91999999999999</c:v>
                </c:pt>
                <c:pt idx="17">
                  <c:v>172.01</c:v>
                </c:pt>
                <c:pt idx="18">
                  <c:v>181.98</c:v>
                </c:pt>
                <c:pt idx="19">
                  <c:v>191.95</c:v>
                </c:pt>
                <c:pt idx="20">
                  <c:v>201.92</c:v>
                </c:pt>
                <c:pt idx="21">
                  <c:v>212.01</c:v>
                </c:pt>
                <c:pt idx="22">
                  <c:v>221.98</c:v>
                </c:pt>
                <c:pt idx="23">
                  <c:v>231.96</c:v>
                </c:pt>
                <c:pt idx="24">
                  <c:v>241.92</c:v>
                </c:pt>
                <c:pt idx="25">
                  <c:v>252.01</c:v>
                </c:pt>
                <c:pt idx="26">
                  <c:v>261.98</c:v>
                </c:pt>
                <c:pt idx="27">
                  <c:v>271.95</c:v>
                </c:pt>
                <c:pt idx="28">
                  <c:v>281.93</c:v>
                </c:pt>
                <c:pt idx="29">
                  <c:v>292.01</c:v>
                </c:pt>
                <c:pt idx="30">
                  <c:v>301.98</c:v>
                </c:pt>
              </c:numCache>
            </c:numRef>
          </c:xVal>
          <c:yVal>
            <c:numRef>
              <c:f>'Double mutants'!$B$168:$B$198</c:f>
              <c:numCache>
                <c:formatCode>General</c:formatCode>
                <c:ptCount val="31"/>
                <c:pt idx="0">
                  <c:v>0.57579999999999998</c:v>
                </c:pt>
                <c:pt idx="1">
                  <c:v>0.56389999999999996</c:v>
                </c:pt>
                <c:pt idx="2">
                  <c:v>0.56100000000000005</c:v>
                </c:pt>
                <c:pt idx="3">
                  <c:v>0.55969999999999998</c:v>
                </c:pt>
                <c:pt idx="4">
                  <c:v>0.56020000000000003</c:v>
                </c:pt>
                <c:pt idx="5">
                  <c:v>0.55840000000000001</c:v>
                </c:pt>
                <c:pt idx="6">
                  <c:v>0.55879999999999996</c:v>
                </c:pt>
                <c:pt idx="7">
                  <c:v>0.55820000000000003</c:v>
                </c:pt>
                <c:pt idx="8">
                  <c:v>0.55740000000000001</c:v>
                </c:pt>
                <c:pt idx="9">
                  <c:v>0.55689999999999995</c:v>
                </c:pt>
                <c:pt idx="10">
                  <c:v>0.55679999999999996</c:v>
                </c:pt>
                <c:pt idx="11">
                  <c:v>0.55659999999999998</c:v>
                </c:pt>
                <c:pt idx="12">
                  <c:v>0.55630000000000002</c:v>
                </c:pt>
                <c:pt idx="13">
                  <c:v>0.55559999999999998</c:v>
                </c:pt>
                <c:pt idx="14">
                  <c:v>0.55569999999999997</c:v>
                </c:pt>
                <c:pt idx="15">
                  <c:v>0.55549999999999999</c:v>
                </c:pt>
                <c:pt idx="16">
                  <c:v>0.55579999999999996</c:v>
                </c:pt>
                <c:pt idx="17">
                  <c:v>0.55610000000000004</c:v>
                </c:pt>
                <c:pt idx="18">
                  <c:v>0.55600000000000005</c:v>
                </c:pt>
                <c:pt idx="19">
                  <c:v>0.55500000000000005</c:v>
                </c:pt>
                <c:pt idx="20">
                  <c:v>0.55549999999999999</c:v>
                </c:pt>
                <c:pt idx="21">
                  <c:v>0.55500000000000005</c:v>
                </c:pt>
                <c:pt idx="22">
                  <c:v>0.55510000000000004</c:v>
                </c:pt>
                <c:pt idx="23">
                  <c:v>0.55459999999999998</c:v>
                </c:pt>
                <c:pt idx="24">
                  <c:v>0.55530000000000002</c:v>
                </c:pt>
                <c:pt idx="25">
                  <c:v>0.55410000000000004</c:v>
                </c:pt>
                <c:pt idx="26">
                  <c:v>0.55359999999999998</c:v>
                </c:pt>
                <c:pt idx="27">
                  <c:v>0.55369999999999997</c:v>
                </c:pt>
                <c:pt idx="28">
                  <c:v>0.55359999999999998</c:v>
                </c:pt>
                <c:pt idx="29">
                  <c:v>0.55200000000000005</c:v>
                </c:pt>
                <c:pt idx="30">
                  <c:v>0.55210000000000004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F45-406B-8AA7-10DC031C31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902592"/>
        <c:axId val="141904512"/>
      </c:scatterChart>
      <c:valAx>
        <c:axId val="1419025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904512"/>
        <c:crosses val="autoZero"/>
        <c:crossBetween val="midCat"/>
      </c:valAx>
      <c:valAx>
        <c:axId val="141904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90259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mutants'!$A$199</c:f>
              <c:strCache>
                <c:ptCount val="1"/>
                <c:pt idx="0">
                  <c:v>F 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mutants'!$C$199:$C$228</c:f>
              <c:numCache>
                <c:formatCode>General</c:formatCode>
                <c:ptCount val="30"/>
                <c:pt idx="0">
                  <c:v>2.12</c:v>
                </c:pt>
                <c:pt idx="1">
                  <c:v>12.44</c:v>
                </c:pt>
                <c:pt idx="2">
                  <c:v>22.41</c:v>
                </c:pt>
                <c:pt idx="3">
                  <c:v>32.380000000000003</c:v>
                </c:pt>
                <c:pt idx="4">
                  <c:v>42.35</c:v>
                </c:pt>
                <c:pt idx="5">
                  <c:v>52.44</c:v>
                </c:pt>
                <c:pt idx="6">
                  <c:v>62.41</c:v>
                </c:pt>
                <c:pt idx="7">
                  <c:v>72.38</c:v>
                </c:pt>
                <c:pt idx="8">
                  <c:v>82.35</c:v>
                </c:pt>
                <c:pt idx="9">
                  <c:v>92.44</c:v>
                </c:pt>
                <c:pt idx="10">
                  <c:v>102.41</c:v>
                </c:pt>
                <c:pt idx="11">
                  <c:v>112.38</c:v>
                </c:pt>
                <c:pt idx="12">
                  <c:v>122.35</c:v>
                </c:pt>
                <c:pt idx="13">
                  <c:v>132.44</c:v>
                </c:pt>
                <c:pt idx="14">
                  <c:v>142.41</c:v>
                </c:pt>
                <c:pt idx="15">
                  <c:v>152.38</c:v>
                </c:pt>
                <c:pt idx="16">
                  <c:v>162.35</c:v>
                </c:pt>
                <c:pt idx="17">
                  <c:v>172.44</c:v>
                </c:pt>
                <c:pt idx="18">
                  <c:v>182.41</c:v>
                </c:pt>
                <c:pt idx="19">
                  <c:v>192.38</c:v>
                </c:pt>
                <c:pt idx="20">
                  <c:v>202.35</c:v>
                </c:pt>
                <c:pt idx="21">
                  <c:v>212.44</c:v>
                </c:pt>
                <c:pt idx="22">
                  <c:v>222.41</c:v>
                </c:pt>
                <c:pt idx="23">
                  <c:v>232.38</c:v>
                </c:pt>
                <c:pt idx="24">
                  <c:v>242.35</c:v>
                </c:pt>
                <c:pt idx="25">
                  <c:v>252.44</c:v>
                </c:pt>
                <c:pt idx="26">
                  <c:v>262.41000000000003</c:v>
                </c:pt>
                <c:pt idx="27">
                  <c:v>272.38</c:v>
                </c:pt>
                <c:pt idx="28">
                  <c:v>282.35000000000002</c:v>
                </c:pt>
                <c:pt idx="29">
                  <c:v>292.44</c:v>
                </c:pt>
              </c:numCache>
            </c:numRef>
          </c:xVal>
          <c:yVal>
            <c:numRef>
              <c:f>'Double mutants'!$B$199:$B$229</c:f>
              <c:numCache>
                <c:formatCode>General</c:formatCode>
                <c:ptCount val="31"/>
                <c:pt idx="0">
                  <c:v>0.58589999999999998</c:v>
                </c:pt>
                <c:pt idx="1">
                  <c:v>0.57010000000000005</c:v>
                </c:pt>
                <c:pt idx="2">
                  <c:v>0.56799999999999995</c:v>
                </c:pt>
                <c:pt idx="3">
                  <c:v>0.56769999999999998</c:v>
                </c:pt>
                <c:pt idx="4">
                  <c:v>0.56710000000000005</c:v>
                </c:pt>
                <c:pt idx="5">
                  <c:v>0.56679999999999997</c:v>
                </c:pt>
                <c:pt idx="6">
                  <c:v>0.56589999999999996</c:v>
                </c:pt>
                <c:pt idx="7">
                  <c:v>0.56630000000000003</c:v>
                </c:pt>
                <c:pt idx="8">
                  <c:v>0.56559999999999999</c:v>
                </c:pt>
                <c:pt idx="9">
                  <c:v>0.56579999999999997</c:v>
                </c:pt>
                <c:pt idx="10">
                  <c:v>0.5655</c:v>
                </c:pt>
                <c:pt idx="11">
                  <c:v>0.56640000000000001</c:v>
                </c:pt>
                <c:pt idx="12">
                  <c:v>0.56610000000000005</c:v>
                </c:pt>
                <c:pt idx="13">
                  <c:v>0.56479999999999997</c:v>
                </c:pt>
                <c:pt idx="14">
                  <c:v>0.56569999999999998</c:v>
                </c:pt>
                <c:pt idx="15">
                  <c:v>0.56630000000000003</c:v>
                </c:pt>
                <c:pt idx="16">
                  <c:v>0.56610000000000005</c:v>
                </c:pt>
                <c:pt idx="17">
                  <c:v>0.56530000000000002</c:v>
                </c:pt>
                <c:pt idx="18">
                  <c:v>0.56520000000000004</c:v>
                </c:pt>
                <c:pt idx="19">
                  <c:v>0.56520000000000004</c:v>
                </c:pt>
                <c:pt idx="20">
                  <c:v>0.56640000000000001</c:v>
                </c:pt>
                <c:pt idx="21">
                  <c:v>0.5655</c:v>
                </c:pt>
                <c:pt idx="22">
                  <c:v>0.56579999999999997</c:v>
                </c:pt>
                <c:pt idx="23">
                  <c:v>0.56599999999999995</c:v>
                </c:pt>
                <c:pt idx="24">
                  <c:v>0.56569999999999998</c:v>
                </c:pt>
                <c:pt idx="25">
                  <c:v>0.56620000000000004</c:v>
                </c:pt>
                <c:pt idx="26">
                  <c:v>0.56620000000000004</c:v>
                </c:pt>
                <c:pt idx="27">
                  <c:v>0.56640000000000001</c:v>
                </c:pt>
                <c:pt idx="28">
                  <c:v>0.56610000000000005</c:v>
                </c:pt>
                <c:pt idx="29">
                  <c:v>0.56620000000000004</c:v>
                </c:pt>
                <c:pt idx="30">
                  <c:v>0.56679999999999997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3F1-4746-9063-0CCF2C95CA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954048"/>
        <c:axId val="141960320"/>
      </c:scatterChart>
      <c:valAx>
        <c:axId val="1419540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960320"/>
        <c:crosses val="autoZero"/>
        <c:crossBetween val="midCat"/>
      </c:valAx>
      <c:valAx>
        <c:axId val="1419603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95404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mutants'!$A$230</c:f>
              <c:strCache>
                <c:ptCount val="1"/>
                <c:pt idx="0">
                  <c:v>G 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mutants'!$C$230:$C$260</c:f>
              <c:numCache>
                <c:formatCode>General</c:formatCode>
                <c:ptCount val="31"/>
                <c:pt idx="0">
                  <c:v>2.5499999999999998</c:v>
                </c:pt>
                <c:pt idx="1">
                  <c:v>12.86</c:v>
                </c:pt>
                <c:pt idx="2">
                  <c:v>22.83</c:v>
                </c:pt>
                <c:pt idx="3">
                  <c:v>32.799999999999997</c:v>
                </c:pt>
                <c:pt idx="4">
                  <c:v>42.78</c:v>
                </c:pt>
                <c:pt idx="5">
                  <c:v>52.86</c:v>
                </c:pt>
                <c:pt idx="6">
                  <c:v>62.83</c:v>
                </c:pt>
                <c:pt idx="7">
                  <c:v>72.81</c:v>
                </c:pt>
                <c:pt idx="8">
                  <c:v>82.78</c:v>
                </c:pt>
                <c:pt idx="9">
                  <c:v>92.86</c:v>
                </c:pt>
                <c:pt idx="10">
                  <c:v>102.83</c:v>
                </c:pt>
                <c:pt idx="11">
                  <c:v>112.8</c:v>
                </c:pt>
                <c:pt idx="12">
                  <c:v>122.77</c:v>
                </c:pt>
                <c:pt idx="13">
                  <c:v>132.86000000000001</c:v>
                </c:pt>
                <c:pt idx="14">
                  <c:v>142.83000000000001</c:v>
                </c:pt>
                <c:pt idx="15">
                  <c:v>152.80000000000001</c:v>
                </c:pt>
                <c:pt idx="16">
                  <c:v>162.77000000000001</c:v>
                </c:pt>
                <c:pt idx="17">
                  <c:v>172.86</c:v>
                </c:pt>
                <c:pt idx="18">
                  <c:v>182.83</c:v>
                </c:pt>
                <c:pt idx="19">
                  <c:v>192.8</c:v>
                </c:pt>
                <c:pt idx="20">
                  <c:v>202.77</c:v>
                </c:pt>
                <c:pt idx="21">
                  <c:v>212.86</c:v>
                </c:pt>
                <c:pt idx="22">
                  <c:v>222.83</c:v>
                </c:pt>
                <c:pt idx="23">
                  <c:v>232.8</c:v>
                </c:pt>
                <c:pt idx="24">
                  <c:v>242.77</c:v>
                </c:pt>
                <c:pt idx="25">
                  <c:v>252.86</c:v>
                </c:pt>
                <c:pt idx="26">
                  <c:v>262.83</c:v>
                </c:pt>
                <c:pt idx="27">
                  <c:v>272.8</c:v>
                </c:pt>
                <c:pt idx="28">
                  <c:v>282.77</c:v>
                </c:pt>
                <c:pt idx="29">
                  <c:v>292.86</c:v>
                </c:pt>
                <c:pt idx="30">
                  <c:v>302.83</c:v>
                </c:pt>
              </c:numCache>
            </c:numRef>
          </c:xVal>
          <c:yVal>
            <c:numRef>
              <c:f>'Double mutants'!$B$230:$B$260</c:f>
              <c:numCache>
                <c:formatCode>General</c:formatCode>
                <c:ptCount val="31"/>
                <c:pt idx="0">
                  <c:v>0.56169999999999998</c:v>
                </c:pt>
                <c:pt idx="1">
                  <c:v>0.55630000000000002</c:v>
                </c:pt>
                <c:pt idx="2">
                  <c:v>0.55779999999999996</c:v>
                </c:pt>
                <c:pt idx="3">
                  <c:v>0.55669999999999997</c:v>
                </c:pt>
                <c:pt idx="4">
                  <c:v>0.55640000000000001</c:v>
                </c:pt>
                <c:pt idx="5">
                  <c:v>0.55620000000000003</c:v>
                </c:pt>
                <c:pt idx="6">
                  <c:v>0.55659999999999998</c:v>
                </c:pt>
                <c:pt idx="7">
                  <c:v>0.55649999999999999</c:v>
                </c:pt>
                <c:pt idx="8">
                  <c:v>0.55820000000000003</c:v>
                </c:pt>
                <c:pt idx="9">
                  <c:v>0.55610000000000004</c:v>
                </c:pt>
                <c:pt idx="10">
                  <c:v>0.55589999999999995</c:v>
                </c:pt>
                <c:pt idx="11">
                  <c:v>0.55620000000000003</c:v>
                </c:pt>
                <c:pt idx="12">
                  <c:v>0.55640000000000001</c:v>
                </c:pt>
                <c:pt idx="13">
                  <c:v>0.55510000000000004</c:v>
                </c:pt>
                <c:pt idx="14">
                  <c:v>0.55569999999999997</c:v>
                </c:pt>
                <c:pt idx="15">
                  <c:v>0.55559999999999998</c:v>
                </c:pt>
                <c:pt idx="16">
                  <c:v>0.55600000000000005</c:v>
                </c:pt>
                <c:pt idx="17">
                  <c:v>0.55579999999999996</c:v>
                </c:pt>
                <c:pt idx="18">
                  <c:v>0.55600000000000005</c:v>
                </c:pt>
                <c:pt idx="19">
                  <c:v>0.55569999999999997</c:v>
                </c:pt>
                <c:pt idx="20">
                  <c:v>0.55559999999999998</c:v>
                </c:pt>
                <c:pt idx="21">
                  <c:v>0.55669999999999997</c:v>
                </c:pt>
                <c:pt idx="22">
                  <c:v>0.55620000000000003</c:v>
                </c:pt>
                <c:pt idx="23">
                  <c:v>0.55689999999999995</c:v>
                </c:pt>
                <c:pt idx="24">
                  <c:v>0.55579999999999996</c:v>
                </c:pt>
                <c:pt idx="25">
                  <c:v>0.55600000000000005</c:v>
                </c:pt>
                <c:pt idx="26">
                  <c:v>0.55589999999999995</c:v>
                </c:pt>
                <c:pt idx="27">
                  <c:v>0.55630000000000002</c:v>
                </c:pt>
                <c:pt idx="28">
                  <c:v>0.55610000000000004</c:v>
                </c:pt>
                <c:pt idx="29">
                  <c:v>0.55610000000000004</c:v>
                </c:pt>
                <c:pt idx="30">
                  <c:v>0.55600000000000005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89B-4B95-B3C6-693DF51AB9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977088"/>
        <c:axId val="141979008"/>
      </c:scatterChart>
      <c:valAx>
        <c:axId val="1419770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979008"/>
        <c:crosses val="autoZero"/>
        <c:crossBetween val="midCat"/>
      </c:valAx>
      <c:valAx>
        <c:axId val="141979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97708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mutants'!$A$261</c:f>
              <c:strCache>
                <c:ptCount val="1"/>
                <c:pt idx="0">
                  <c:v>H 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mutants'!$C$261:$C$291</c:f>
              <c:numCache>
                <c:formatCode>General</c:formatCode>
                <c:ptCount val="31"/>
                <c:pt idx="0">
                  <c:v>2.97</c:v>
                </c:pt>
                <c:pt idx="1">
                  <c:v>13.29</c:v>
                </c:pt>
                <c:pt idx="2">
                  <c:v>23.26</c:v>
                </c:pt>
                <c:pt idx="3">
                  <c:v>33.229999999999997</c:v>
                </c:pt>
                <c:pt idx="4">
                  <c:v>43.2</c:v>
                </c:pt>
                <c:pt idx="5">
                  <c:v>53.29</c:v>
                </c:pt>
                <c:pt idx="6">
                  <c:v>63.26</c:v>
                </c:pt>
                <c:pt idx="7">
                  <c:v>73.23</c:v>
                </c:pt>
                <c:pt idx="8">
                  <c:v>83.2</c:v>
                </c:pt>
                <c:pt idx="9">
                  <c:v>93.29</c:v>
                </c:pt>
                <c:pt idx="10">
                  <c:v>103.26</c:v>
                </c:pt>
                <c:pt idx="11">
                  <c:v>113.23</c:v>
                </c:pt>
                <c:pt idx="12">
                  <c:v>123.2</c:v>
                </c:pt>
                <c:pt idx="13">
                  <c:v>133.29</c:v>
                </c:pt>
                <c:pt idx="14">
                  <c:v>143.26</c:v>
                </c:pt>
                <c:pt idx="15">
                  <c:v>153.22999999999999</c:v>
                </c:pt>
                <c:pt idx="16">
                  <c:v>163.19999999999999</c:v>
                </c:pt>
                <c:pt idx="17">
                  <c:v>173.29</c:v>
                </c:pt>
                <c:pt idx="18">
                  <c:v>183.26</c:v>
                </c:pt>
                <c:pt idx="19">
                  <c:v>193.23</c:v>
                </c:pt>
                <c:pt idx="20">
                  <c:v>203.2</c:v>
                </c:pt>
                <c:pt idx="21">
                  <c:v>213.29</c:v>
                </c:pt>
                <c:pt idx="22">
                  <c:v>223.26</c:v>
                </c:pt>
                <c:pt idx="23">
                  <c:v>233.23</c:v>
                </c:pt>
                <c:pt idx="24">
                  <c:v>243.2</c:v>
                </c:pt>
                <c:pt idx="25">
                  <c:v>253.29</c:v>
                </c:pt>
                <c:pt idx="26">
                  <c:v>263.26</c:v>
                </c:pt>
                <c:pt idx="27">
                  <c:v>273.23</c:v>
                </c:pt>
                <c:pt idx="28">
                  <c:v>283.2</c:v>
                </c:pt>
                <c:pt idx="29">
                  <c:v>293.29000000000002</c:v>
                </c:pt>
                <c:pt idx="30">
                  <c:v>303.26</c:v>
                </c:pt>
              </c:numCache>
            </c:numRef>
          </c:xVal>
          <c:yVal>
            <c:numRef>
              <c:f>'Double mutants'!$B$261:$B$291</c:f>
              <c:numCache>
                <c:formatCode>General</c:formatCode>
                <c:ptCount val="31"/>
                <c:pt idx="0">
                  <c:v>0.57920000000000005</c:v>
                </c:pt>
                <c:pt idx="1">
                  <c:v>0.5756</c:v>
                </c:pt>
                <c:pt idx="2">
                  <c:v>0.57530000000000003</c:v>
                </c:pt>
                <c:pt idx="3">
                  <c:v>0.57509999999999994</c:v>
                </c:pt>
                <c:pt idx="4">
                  <c:v>0.57379999999999998</c:v>
                </c:pt>
                <c:pt idx="5">
                  <c:v>0.57269999999999999</c:v>
                </c:pt>
                <c:pt idx="6">
                  <c:v>0.57289999999999996</c:v>
                </c:pt>
                <c:pt idx="7">
                  <c:v>0.57279999999999998</c:v>
                </c:pt>
                <c:pt idx="8">
                  <c:v>0.57250000000000001</c:v>
                </c:pt>
                <c:pt idx="9">
                  <c:v>0.57250000000000001</c:v>
                </c:pt>
                <c:pt idx="10">
                  <c:v>0.57240000000000002</c:v>
                </c:pt>
                <c:pt idx="11">
                  <c:v>0.57230000000000003</c:v>
                </c:pt>
                <c:pt idx="12">
                  <c:v>0.57210000000000005</c:v>
                </c:pt>
                <c:pt idx="13">
                  <c:v>0.57199999999999995</c:v>
                </c:pt>
                <c:pt idx="14">
                  <c:v>0.57279999999999998</c:v>
                </c:pt>
                <c:pt idx="15">
                  <c:v>0.57169999999999999</c:v>
                </c:pt>
                <c:pt idx="16">
                  <c:v>0.57279999999999998</c:v>
                </c:pt>
                <c:pt idx="17">
                  <c:v>0.57240000000000002</c:v>
                </c:pt>
                <c:pt idx="18">
                  <c:v>0.57220000000000004</c:v>
                </c:pt>
                <c:pt idx="19">
                  <c:v>0.57240000000000002</c:v>
                </c:pt>
                <c:pt idx="20">
                  <c:v>0.57250000000000001</c:v>
                </c:pt>
                <c:pt idx="21">
                  <c:v>0.57279999999999998</c:v>
                </c:pt>
                <c:pt idx="22">
                  <c:v>0.57299999999999995</c:v>
                </c:pt>
                <c:pt idx="23">
                  <c:v>0.57279999999999998</c:v>
                </c:pt>
                <c:pt idx="24">
                  <c:v>0.5726</c:v>
                </c:pt>
                <c:pt idx="25">
                  <c:v>0.57310000000000005</c:v>
                </c:pt>
                <c:pt idx="26">
                  <c:v>0.57310000000000005</c:v>
                </c:pt>
                <c:pt idx="27">
                  <c:v>0.5736</c:v>
                </c:pt>
                <c:pt idx="28">
                  <c:v>0.57320000000000004</c:v>
                </c:pt>
                <c:pt idx="29">
                  <c:v>0.57320000000000004</c:v>
                </c:pt>
                <c:pt idx="30">
                  <c:v>0.5736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0FC-4699-BDDE-E45D0512FD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1987200"/>
        <c:axId val="142013952"/>
      </c:scatterChart>
      <c:valAx>
        <c:axId val="1419872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013952"/>
        <c:crosses val="autoZero"/>
        <c:crossBetween val="midCat"/>
      </c:valAx>
      <c:valAx>
        <c:axId val="1420139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198720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mutants'!$G$44</c:f>
              <c:strCache>
                <c:ptCount val="1"/>
                <c:pt idx="0">
                  <c:v>A 5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mutants'!$I$44:$I$74</c:f>
              <c:numCache>
                <c:formatCode>General</c:formatCode>
                <c:ptCount val="31"/>
                <c:pt idx="0">
                  <c:v>0</c:v>
                </c:pt>
                <c:pt idx="1">
                  <c:v>10.39</c:v>
                </c:pt>
                <c:pt idx="2">
                  <c:v>20.39</c:v>
                </c:pt>
                <c:pt idx="3">
                  <c:v>30.39</c:v>
                </c:pt>
                <c:pt idx="4">
                  <c:v>40.39</c:v>
                </c:pt>
                <c:pt idx="5">
                  <c:v>50.39</c:v>
                </c:pt>
                <c:pt idx="6">
                  <c:v>60.39</c:v>
                </c:pt>
                <c:pt idx="7">
                  <c:v>70.39</c:v>
                </c:pt>
                <c:pt idx="8">
                  <c:v>80.39</c:v>
                </c:pt>
                <c:pt idx="9">
                  <c:v>90.39</c:v>
                </c:pt>
                <c:pt idx="10">
                  <c:v>100.39</c:v>
                </c:pt>
                <c:pt idx="11">
                  <c:v>110.39</c:v>
                </c:pt>
                <c:pt idx="12">
                  <c:v>120.39</c:v>
                </c:pt>
                <c:pt idx="13">
                  <c:v>130.38999999999999</c:v>
                </c:pt>
                <c:pt idx="14">
                  <c:v>140.38999999999999</c:v>
                </c:pt>
                <c:pt idx="15">
                  <c:v>150.38999999999999</c:v>
                </c:pt>
                <c:pt idx="16">
                  <c:v>160.38999999999999</c:v>
                </c:pt>
                <c:pt idx="17">
                  <c:v>170.39</c:v>
                </c:pt>
                <c:pt idx="18">
                  <c:v>180.39</c:v>
                </c:pt>
                <c:pt idx="19">
                  <c:v>190.39</c:v>
                </c:pt>
                <c:pt idx="20">
                  <c:v>200.39</c:v>
                </c:pt>
                <c:pt idx="21">
                  <c:v>210.39</c:v>
                </c:pt>
                <c:pt idx="22">
                  <c:v>220.39</c:v>
                </c:pt>
                <c:pt idx="23">
                  <c:v>230.39</c:v>
                </c:pt>
                <c:pt idx="24">
                  <c:v>240.39</c:v>
                </c:pt>
                <c:pt idx="25">
                  <c:v>250.39</c:v>
                </c:pt>
                <c:pt idx="26">
                  <c:v>260.39</c:v>
                </c:pt>
                <c:pt idx="27">
                  <c:v>270.39</c:v>
                </c:pt>
                <c:pt idx="28">
                  <c:v>280.39</c:v>
                </c:pt>
                <c:pt idx="29">
                  <c:v>290.39</c:v>
                </c:pt>
                <c:pt idx="30">
                  <c:v>300.39</c:v>
                </c:pt>
              </c:numCache>
            </c:numRef>
          </c:xVal>
          <c:yVal>
            <c:numRef>
              <c:f>'Double mutants'!$H$44:$H$74</c:f>
              <c:numCache>
                <c:formatCode>General</c:formatCode>
                <c:ptCount val="31"/>
                <c:pt idx="0">
                  <c:v>0.53900000000000003</c:v>
                </c:pt>
                <c:pt idx="1">
                  <c:v>0.5323</c:v>
                </c:pt>
                <c:pt idx="2">
                  <c:v>0.53129999999999999</c:v>
                </c:pt>
                <c:pt idx="3">
                  <c:v>0.52310000000000001</c:v>
                </c:pt>
                <c:pt idx="4">
                  <c:v>0.52229999999999999</c:v>
                </c:pt>
                <c:pt idx="5">
                  <c:v>0.52049999999999996</c:v>
                </c:pt>
                <c:pt idx="6">
                  <c:v>0.51870000000000005</c:v>
                </c:pt>
                <c:pt idx="7">
                  <c:v>0.51590000000000003</c:v>
                </c:pt>
                <c:pt idx="8">
                  <c:v>0.5151</c:v>
                </c:pt>
                <c:pt idx="9">
                  <c:v>0.51580000000000004</c:v>
                </c:pt>
                <c:pt idx="10">
                  <c:v>0.51480000000000004</c:v>
                </c:pt>
                <c:pt idx="11">
                  <c:v>0.51419999999999999</c:v>
                </c:pt>
                <c:pt idx="12">
                  <c:v>0.51339999999999997</c:v>
                </c:pt>
                <c:pt idx="13">
                  <c:v>0.51329999999999998</c:v>
                </c:pt>
                <c:pt idx="14">
                  <c:v>0.51359999999999995</c:v>
                </c:pt>
                <c:pt idx="15">
                  <c:v>0.51319999999999999</c:v>
                </c:pt>
                <c:pt idx="16">
                  <c:v>0.51319999999999999</c:v>
                </c:pt>
                <c:pt idx="17">
                  <c:v>0.51380000000000003</c:v>
                </c:pt>
                <c:pt idx="18">
                  <c:v>0.51259999999999994</c:v>
                </c:pt>
                <c:pt idx="19">
                  <c:v>0.51160000000000005</c:v>
                </c:pt>
                <c:pt idx="20">
                  <c:v>0.51180000000000003</c:v>
                </c:pt>
                <c:pt idx="21">
                  <c:v>0.51180000000000003</c:v>
                </c:pt>
                <c:pt idx="22">
                  <c:v>0.51170000000000004</c:v>
                </c:pt>
                <c:pt idx="23">
                  <c:v>0.51160000000000005</c:v>
                </c:pt>
                <c:pt idx="24">
                  <c:v>0.51160000000000005</c:v>
                </c:pt>
                <c:pt idx="25">
                  <c:v>0.51160000000000005</c:v>
                </c:pt>
                <c:pt idx="26">
                  <c:v>0.5121</c:v>
                </c:pt>
                <c:pt idx="27">
                  <c:v>0.5121</c:v>
                </c:pt>
                <c:pt idx="28">
                  <c:v>0.51190000000000002</c:v>
                </c:pt>
                <c:pt idx="29">
                  <c:v>0.51149999999999995</c:v>
                </c:pt>
                <c:pt idx="30">
                  <c:v>0.51170000000000004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C7D-4510-ADF0-6FF6FE073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2034432"/>
        <c:axId val="142036352"/>
      </c:scatterChart>
      <c:valAx>
        <c:axId val="1420344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036352"/>
        <c:crosses val="autoZero"/>
        <c:crossBetween val="midCat"/>
      </c:valAx>
      <c:valAx>
        <c:axId val="142036352"/>
        <c:scaling>
          <c:orientation val="minMax"/>
          <c:max val="0.55000000000000004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03443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mutants'!$G$75</c:f>
              <c:strCache>
                <c:ptCount val="1"/>
                <c:pt idx="0">
                  <c:v>B 5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mutants'!$I$75:$I$105</c:f>
              <c:numCache>
                <c:formatCode>General</c:formatCode>
                <c:ptCount val="31"/>
                <c:pt idx="0">
                  <c:v>0.42</c:v>
                </c:pt>
                <c:pt idx="1">
                  <c:v>10.82</c:v>
                </c:pt>
                <c:pt idx="2">
                  <c:v>20.82</c:v>
                </c:pt>
                <c:pt idx="3">
                  <c:v>30.82</c:v>
                </c:pt>
                <c:pt idx="4">
                  <c:v>40.82</c:v>
                </c:pt>
                <c:pt idx="5">
                  <c:v>50.82</c:v>
                </c:pt>
                <c:pt idx="6">
                  <c:v>60.82</c:v>
                </c:pt>
                <c:pt idx="7">
                  <c:v>70.819999999999993</c:v>
                </c:pt>
                <c:pt idx="8">
                  <c:v>80.819999999999993</c:v>
                </c:pt>
                <c:pt idx="9">
                  <c:v>90.82</c:v>
                </c:pt>
                <c:pt idx="10">
                  <c:v>100.82</c:v>
                </c:pt>
                <c:pt idx="11">
                  <c:v>110.82</c:v>
                </c:pt>
                <c:pt idx="12">
                  <c:v>120.82</c:v>
                </c:pt>
                <c:pt idx="13">
                  <c:v>130.82</c:v>
                </c:pt>
                <c:pt idx="14">
                  <c:v>140.82</c:v>
                </c:pt>
                <c:pt idx="15">
                  <c:v>150.82</c:v>
                </c:pt>
                <c:pt idx="16">
                  <c:v>160.82</c:v>
                </c:pt>
                <c:pt idx="17">
                  <c:v>170.82</c:v>
                </c:pt>
                <c:pt idx="18">
                  <c:v>180.82</c:v>
                </c:pt>
                <c:pt idx="19">
                  <c:v>190.82</c:v>
                </c:pt>
                <c:pt idx="20">
                  <c:v>200.82</c:v>
                </c:pt>
                <c:pt idx="21">
                  <c:v>210.82</c:v>
                </c:pt>
                <c:pt idx="22">
                  <c:v>220.82</c:v>
                </c:pt>
                <c:pt idx="23">
                  <c:v>230.82</c:v>
                </c:pt>
                <c:pt idx="24">
                  <c:v>240.82</c:v>
                </c:pt>
                <c:pt idx="25">
                  <c:v>250.82</c:v>
                </c:pt>
                <c:pt idx="26">
                  <c:v>260.82</c:v>
                </c:pt>
                <c:pt idx="27">
                  <c:v>270.82</c:v>
                </c:pt>
                <c:pt idx="28">
                  <c:v>280.82</c:v>
                </c:pt>
                <c:pt idx="29">
                  <c:v>290.82</c:v>
                </c:pt>
                <c:pt idx="30">
                  <c:v>300.82</c:v>
                </c:pt>
              </c:numCache>
            </c:numRef>
          </c:xVal>
          <c:yVal>
            <c:numRef>
              <c:f>'Double mutants'!$H$75:$H$105</c:f>
              <c:numCache>
                <c:formatCode>General</c:formatCode>
                <c:ptCount val="31"/>
                <c:pt idx="0">
                  <c:v>0.52439999999999998</c:v>
                </c:pt>
                <c:pt idx="1">
                  <c:v>0.51990000000000003</c:v>
                </c:pt>
                <c:pt idx="2">
                  <c:v>0.51880000000000004</c:v>
                </c:pt>
                <c:pt idx="3">
                  <c:v>0.52139999999999997</c:v>
                </c:pt>
                <c:pt idx="4">
                  <c:v>0.51759999999999995</c:v>
                </c:pt>
                <c:pt idx="5">
                  <c:v>0.51639999999999997</c:v>
                </c:pt>
                <c:pt idx="6">
                  <c:v>0.51459999999999995</c:v>
                </c:pt>
                <c:pt idx="7">
                  <c:v>0.51470000000000005</c:v>
                </c:pt>
                <c:pt idx="8">
                  <c:v>0.5141</c:v>
                </c:pt>
                <c:pt idx="9">
                  <c:v>0.51359999999999995</c:v>
                </c:pt>
                <c:pt idx="10">
                  <c:v>0.51339999999999997</c:v>
                </c:pt>
                <c:pt idx="11">
                  <c:v>0.51300000000000001</c:v>
                </c:pt>
                <c:pt idx="12">
                  <c:v>0.51319999999999999</c:v>
                </c:pt>
                <c:pt idx="13">
                  <c:v>0.51290000000000002</c:v>
                </c:pt>
                <c:pt idx="14">
                  <c:v>0.51290000000000002</c:v>
                </c:pt>
                <c:pt idx="15">
                  <c:v>0.51259999999999994</c:v>
                </c:pt>
                <c:pt idx="16">
                  <c:v>0.51270000000000004</c:v>
                </c:pt>
                <c:pt idx="17">
                  <c:v>0.51290000000000002</c:v>
                </c:pt>
                <c:pt idx="18">
                  <c:v>0.51280000000000003</c:v>
                </c:pt>
                <c:pt idx="19">
                  <c:v>0.51570000000000005</c:v>
                </c:pt>
                <c:pt idx="20">
                  <c:v>0.51670000000000005</c:v>
                </c:pt>
                <c:pt idx="21">
                  <c:v>0.51349999999999996</c:v>
                </c:pt>
                <c:pt idx="22">
                  <c:v>0.51349999999999996</c:v>
                </c:pt>
                <c:pt idx="23">
                  <c:v>0.51219999999999999</c:v>
                </c:pt>
                <c:pt idx="24">
                  <c:v>0.5121</c:v>
                </c:pt>
                <c:pt idx="25">
                  <c:v>0.51190000000000002</c:v>
                </c:pt>
                <c:pt idx="26">
                  <c:v>0.51259999999999994</c:v>
                </c:pt>
                <c:pt idx="27">
                  <c:v>0.51329999999999998</c:v>
                </c:pt>
                <c:pt idx="28">
                  <c:v>0.51290000000000002</c:v>
                </c:pt>
                <c:pt idx="29">
                  <c:v>0.51249999999999996</c:v>
                </c:pt>
                <c:pt idx="30">
                  <c:v>0.51239999999999997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600-4601-9625-BDCECD9145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2052736"/>
        <c:axId val="142075392"/>
      </c:scatterChart>
      <c:valAx>
        <c:axId val="1420527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075392"/>
        <c:crosses val="autoZero"/>
        <c:crossBetween val="midCat"/>
      </c:valAx>
      <c:valAx>
        <c:axId val="142075392"/>
        <c:scaling>
          <c:orientation val="minMax"/>
          <c:max val="0.56000000000000005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05273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mutants'!$G$261</c:f>
              <c:strCache>
                <c:ptCount val="1"/>
                <c:pt idx="0">
                  <c:v>H 5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mutants'!$I$261:$I$291</c:f>
              <c:numCache>
                <c:formatCode>General</c:formatCode>
                <c:ptCount val="31"/>
                <c:pt idx="0">
                  <c:v>2.97</c:v>
                </c:pt>
                <c:pt idx="1">
                  <c:v>13.36</c:v>
                </c:pt>
                <c:pt idx="2">
                  <c:v>23.36</c:v>
                </c:pt>
                <c:pt idx="3">
                  <c:v>33.36</c:v>
                </c:pt>
                <c:pt idx="4">
                  <c:v>43.36</c:v>
                </c:pt>
                <c:pt idx="5">
                  <c:v>53.36</c:v>
                </c:pt>
                <c:pt idx="6">
                  <c:v>63.36</c:v>
                </c:pt>
                <c:pt idx="7">
                  <c:v>73.36</c:v>
                </c:pt>
                <c:pt idx="8">
                  <c:v>83.36</c:v>
                </c:pt>
                <c:pt idx="9">
                  <c:v>93.36</c:v>
                </c:pt>
                <c:pt idx="10">
                  <c:v>103.36</c:v>
                </c:pt>
                <c:pt idx="11">
                  <c:v>113.36</c:v>
                </c:pt>
                <c:pt idx="12">
                  <c:v>123.36</c:v>
                </c:pt>
                <c:pt idx="13">
                  <c:v>133.36000000000001</c:v>
                </c:pt>
                <c:pt idx="14">
                  <c:v>143.36000000000001</c:v>
                </c:pt>
                <c:pt idx="15">
                  <c:v>153.36000000000001</c:v>
                </c:pt>
                <c:pt idx="16">
                  <c:v>163.36000000000001</c:v>
                </c:pt>
                <c:pt idx="17">
                  <c:v>173.36</c:v>
                </c:pt>
                <c:pt idx="18">
                  <c:v>183.36</c:v>
                </c:pt>
                <c:pt idx="19">
                  <c:v>193.36</c:v>
                </c:pt>
                <c:pt idx="20">
                  <c:v>203.36</c:v>
                </c:pt>
                <c:pt idx="21">
                  <c:v>213.36</c:v>
                </c:pt>
                <c:pt idx="22">
                  <c:v>223.36</c:v>
                </c:pt>
                <c:pt idx="23">
                  <c:v>233.36</c:v>
                </c:pt>
                <c:pt idx="24">
                  <c:v>243.36</c:v>
                </c:pt>
                <c:pt idx="25">
                  <c:v>253.36</c:v>
                </c:pt>
                <c:pt idx="26">
                  <c:v>263.36</c:v>
                </c:pt>
                <c:pt idx="27">
                  <c:v>273.36</c:v>
                </c:pt>
                <c:pt idx="28">
                  <c:v>283.36</c:v>
                </c:pt>
                <c:pt idx="29">
                  <c:v>293.36</c:v>
                </c:pt>
                <c:pt idx="30">
                  <c:v>303.36</c:v>
                </c:pt>
              </c:numCache>
            </c:numRef>
          </c:xVal>
          <c:yVal>
            <c:numRef>
              <c:f>'Double mutants'!$H$261:$H$291</c:f>
              <c:numCache>
                <c:formatCode>General</c:formatCode>
                <c:ptCount val="31"/>
                <c:pt idx="0">
                  <c:v>0.52959999999999996</c:v>
                </c:pt>
                <c:pt idx="1">
                  <c:v>0.52529999999999999</c:v>
                </c:pt>
                <c:pt idx="2">
                  <c:v>0.52359999999999995</c:v>
                </c:pt>
                <c:pt idx="3">
                  <c:v>0.5232</c:v>
                </c:pt>
                <c:pt idx="4">
                  <c:v>0.52310000000000001</c:v>
                </c:pt>
                <c:pt idx="5">
                  <c:v>0.5232</c:v>
                </c:pt>
                <c:pt idx="6">
                  <c:v>0.52210000000000001</c:v>
                </c:pt>
                <c:pt idx="7">
                  <c:v>0.52259999999999995</c:v>
                </c:pt>
                <c:pt idx="8">
                  <c:v>0.52229999999999999</c:v>
                </c:pt>
                <c:pt idx="9">
                  <c:v>0.5222</c:v>
                </c:pt>
                <c:pt idx="10">
                  <c:v>0.52270000000000005</c:v>
                </c:pt>
                <c:pt idx="11">
                  <c:v>0.52339999999999998</c:v>
                </c:pt>
                <c:pt idx="12">
                  <c:v>0.52400000000000002</c:v>
                </c:pt>
                <c:pt idx="13">
                  <c:v>0.52339999999999998</c:v>
                </c:pt>
                <c:pt idx="14">
                  <c:v>0.52370000000000005</c:v>
                </c:pt>
                <c:pt idx="15">
                  <c:v>0.52370000000000005</c:v>
                </c:pt>
                <c:pt idx="16">
                  <c:v>0.52500000000000002</c:v>
                </c:pt>
                <c:pt idx="17">
                  <c:v>0.5252</c:v>
                </c:pt>
                <c:pt idx="18">
                  <c:v>0.52470000000000006</c:v>
                </c:pt>
                <c:pt idx="19">
                  <c:v>0.5252</c:v>
                </c:pt>
                <c:pt idx="20">
                  <c:v>0.52490000000000003</c:v>
                </c:pt>
                <c:pt idx="21">
                  <c:v>0.52539999999999998</c:v>
                </c:pt>
                <c:pt idx="22">
                  <c:v>0.52549999999999997</c:v>
                </c:pt>
                <c:pt idx="23">
                  <c:v>0.52580000000000005</c:v>
                </c:pt>
                <c:pt idx="24">
                  <c:v>0.52529999999999999</c:v>
                </c:pt>
                <c:pt idx="25">
                  <c:v>0.52480000000000004</c:v>
                </c:pt>
                <c:pt idx="26">
                  <c:v>0.52539999999999998</c:v>
                </c:pt>
                <c:pt idx="27">
                  <c:v>0.52480000000000004</c:v>
                </c:pt>
                <c:pt idx="28">
                  <c:v>0.52370000000000005</c:v>
                </c:pt>
                <c:pt idx="29">
                  <c:v>0.5232</c:v>
                </c:pt>
                <c:pt idx="30">
                  <c:v>0.52410000000000001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DB2-4AAF-ACC2-6EEBF9AFC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2366592"/>
        <c:axId val="142368768"/>
      </c:scatterChart>
      <c:valAx>
        <c:axId val="1423665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368768"/>
        <c:crosses val="autoZero"/>
        <c:crossBetween val="midCat"/>
      </c:valAx>
      <c:valAx>
        <c:axId val="14236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36659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'Double mutants'!$G$199</c:f>
              <c:strCache>
                <c:ptCount val="1"/>
                <c:pt idx="0">
                  <c:v>F 5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'Double mutants'!$I$199:$I$229</c:f>
              <c:numCache>
                <c:formatCode>General</c:formatCode>
                <c:ptCount val="31"/>
                <c:pt idx="0">
                  <c:v>2.12</c:v>
                </c:pt>
                <c:pt idx="1">
                  <c:v>12.51</c:v>
                </c:pt>
                <c:pt idx="2">
                  <c:v>22.51</c:v>
                </c:pt>
                <c:pt idx="3">
                  <c:v>32.51</c:v>
                </c:pt>
                <c:pt idx="4">
                  <c:v>42.51</c:v>
                </c:pt>
                <c:pt idx="5">
                  <c:v>52.51</c:v>
                </c:pt>
                <c:pt idx="6">
                  <c:v>62.51</c:v>
                </c:pt>
                <c:pt idx="7">
                  <c:v>72.510000000000005</c:v>
                </c:pt>
                <c:pt idx="8">
                  <c:v>82.51</c:v>
                </c:pt>
                <c:pt idx="9">
                  <c:v>92.51</c:v>
                </c:pt>
                <c:pt idx="10">
                  <c:v>102.51</c:v>
                </c:pt>
                <c:pt idx="11">
                  <c:v>112.51</c:v>
                </c:pt>
                <c:pt idx="12">
                  <c:v>122.51</c:v>
                </c:pt>
                <c:pt idx="13">
                  <c:v>132.51</c:v>
                </c:pt>
                <c:pt idx="14">
                  <c:v>142.51</c:v>
                </c:pt>
                <c:pt idx="15">
                  <c:v>152.51</c:v>
                </c:pt>
                <c:pt idx="16">
                  <c:v>162.51</c:v>
                </c:pt>
                <c:pt idx="17">
                  <c:v>172.51</c:v>
                </c:pt>
                <c:pt idx="18">
                  <c:v>182.51</c:v>
                </c:pt>
                <c:pt idx="19">
                  <c:v>192.51</c:v>
                </c:pt>
                <c:pt idx="20">
                  <c:v>202.51</c:v>
                </c:pt>
                <c:pt idx="21">
                  <c:v>212.51</c:v>
                </c:pt>
                <c:pt idx="22">
                  <c:v>222.51</c:v>
                </c:pt>
                <c:pt idx="23">
                  <c:v>232.51</c:v>
                </c:pt>
                <c:pt idx="24">
                  <c:v>242.51</c:v>
                </c:pt>
                <c:pt idx="25">
                  <c:v>252.51</c:v>
                </c:pt>
                <c:pt idx="26">
                  <c:v>262.51</c:v>
                </c:pt>
                <c:pt idx="27">
                  <c:v>272.51</c:v>
                </c:pt>
                <c:pt idx="28">
                  <c:v>282.51</c:v>
                </c:pt>
                <c:pt idx="29">
                  <c:v>292.51</c:v>
                </c:pt>
                <c:pt idx="30">
                  <c:v>302.51</c:v>
                </c:pt>
              </c:numCache>
            </c:numRef>
          </c:xVal>
          <c:yVal>
            <c:numRef>
              <c:f>'Double mutants'!$H$199:$H$229</c:f>
              <c:numCache>
                <c:formatCode>General</c:formatCode>
                <c:ptCount val="31"/>
                <c:pt idx="0">
                  <c:v>0.52490000000000003</c:v>
                </c:pt>
                <c:pt idx="1">
                  <c:v>0.51529999999999998</c:v>
                </c:pt>
                <c:pt idx="2">
                  <c:v>0.51680000000000004</c:v>
                </c:pt>
                <c:pt idx="3">
                  <c:v>0.51580000000000004</c:v>
                </c:pt>
                <c:pt idx="4">
                  <c:v>0.51639999999999997</c:v>
                </c:pt>
                <c:pt idx="5">
                  <c:v>0.51590000000000003</c:v>
                </c:pt>
                <c:pt idx="6">
                  <c:v>0.51590000000000003</c:v>
                </c:pt>
                <c:pt idx="7">
                  <c:v>0.51559999999999995</c:v>
                </c:pt>
                <c:pt idx="8">
                  <c:v>0.51570000000000005</c:v>
                </c:pt>
                <c:pt idx="9">
                  <c:v>0.51549999999999996</c:v>
                </c:pt>
                <c:pt idx="10">
                  <c:v>0.51529999999999998</c:v>
                </c:pt>
                <c:pt idx="11">
                  <c:v>0.51480000000000004</c:v>
                </c:pt>
                <c:pt idx="12">
                  <c:v>0.51600000000000001</c:v>
                </c:pt>
                <c:pt idx="13">
                  <c:v>0.51539999999999997</c:v>
                </c:pt>
                <c:pt idx="14">
                  <c:v>0.51580000000000004</c:v>
                </c:pt>
                <c:pt idx="15">
                  <c:v>0.5161</c:v>
                </c:pt>
                <c:pt idx="16">
                  <c:v>0.5161</c:v>
                </c:pt>
                <c:pt idx="17">
                  <c:v>0.51570000000000005</c:v>
                </c:pt>
                <c:pt idx="18">
                  <c:v>0.5161</c:v>
                </c:pt>
                <c:pt idx="19">
                  <c:v>0.51619999999999999</c:v>
                </c:pt>
                <c:pt idx="20">
                  <c:v>0.51629999999999998</c:v>
                </c:pt>
                <c:pt idx="21">
                  <c:v>0.51619999999999999</c:v>
                </c:pt>
                <c:pt idx="22">
                  <c:v>0.51680000000000004</c:v>
                </c:pt>
                <c:pt idx="23">
                  <c:v>0.51670000000000005</c:v>
                </c:pt>
                <c:pt idx="24">
                  <c:v>0.51719999999999999</c:v>
                </c:pt>
                <c:pt idx="25">
                  <c:v>0.51629999999999998</c:v>
                </c:pt>
                <c:pt idx="26">
                  <c:v>0.5171</c:v>
                </c:pt>
                <c:pt idx="27">
                  <c:v>0.51739999999999997</c:v>
                </c:pt>
                <c:pt idx="28">
                  <c:v>0.51739999999999997</c:v>
                </c:pt>
                <c:pt idx="29">
                  <c:v>0.51700000000000002</c:v>
                </c:pt>
                <c:pt idx="30">
                  <c:v>0.51749999999999996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00-4F61-A3DA-776DD240F6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2381440"/>
        <c:axId val="142383360"/>
      </c:scatterChart>
      <c:valAx>
        <c:axId val="142381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383360"/>
        <c:crosses val="autoZero"/>
        <c:crossBetween val="midCat"/>
      </c:valAx>
      <c:valAx>
        <c:axId val="1423833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38144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chart" Target="../charts/chart14.xml"/><Relationship Id="rId7" Type="http://schemas.openxmlformats.org/officeDocument/2006/relationships/chart" Target="../charts/chart18.xml"/><Relationship Id="rId12" Type="http://schemas.openxmlformats.org/officeDocument/2006/relationships/chart" Target="../charts/chart23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6" Type="http://schemas.openxmlformats.org/officeDocument/2006/relationships/chart" Target="../charts/chart17.xml"/><Relationship Id="rId11" Type="http://schemas.openxmlformats.org/officeDocument/2006/relationships/chart" Target="../charts/chart22.xml"/><Relationship Id="rId5" Type="http://schemas.openxmlformats.org/officeDocument/2006/relationships/chart" Target="../charts/chart16.xml"/><Relationship Id="rId10" Type="http://schemas.openxmlformats.org/officeDocument/2006/relationships/chart" Target="../charts/chart21.xml"/><Relationship Id="rId4" Type="http://schemas.openxmlformats.org/officeDocument/2006/relationships/chart" Target="../charts/chart15.xml"/><Relationship Id="rId9" Type="http://schemas.openxmlformats.org/officeDocument/2006/relationships/chart" Target="../charts/chart2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771524</xdr:colOff>
      <xdr:row>21</xdr:row>
      <xdr:rowOff>152400</xdr:rowOff>
    </xdr:from>
    <xdr:to>
      <xdr:col>6</xdr:col>
      <xdr:colOff>1000125</xdr:colOff>
      <xdr:row>34</xdr:row>
      <xdr:rowOff>66675</xdr:rowOff>
    </xdr:to>
    <xdr:graphicFrame macro="">
      <xdr:nvGraphicFramePr>
        <xdr:cNvPr id="2" name="Γράφημα 1">
          <a:extLst>
            <a:ext uri="{FF2B5EF4-FFF2-40B4-BE49-F238E27FC236}">
              <a16:creationId xmlns="" xmlns:a16="http://schemas.microsoft.com/office/drawing/2014/main" id="{1E15C034-3722-4310-9B3D-CC3F20A8AE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561976</xdr:colOff>
      <xdr:row>66</xdr:row>
      <xdr:rowOff>38099</xdr:rowOff>
    </xdr:from>
    <xdr:to>
      <xdr:col>6</xdr:col>
      <xdr:colOff>733426</xdr:colOff>
      <xdr:row>81</xdr:row>
      <xdr:rowOff>4761</xdr:rowOff>
    </xdr:to>
    <xdr:graphicFrame macro="">
      <xdr:nvGraphicFramePr>
        <xdr:cNvPr id="3" name="Γράφημα 2">
          <a:extLst>
            <a:ext uri="{FF2B5EF4-FFF2-40B4-BE49-F238E27FC236}">
              <a16:creationId xmlns="" xmlns:a16="http://schemas.microsoft.com/office/drawing/2014/main" id="{B37FB63D-AE6B-4D0E-8208-9E652F6CCC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707572</xdr:colOff>
      <xdr:row>109</xdr:row>
      <xdr:rowOff>118381</xdr:rowOff>
    </xdr:from>
    <xdr:to>
      <xdr:col>11</xdr:col>
      <xdr:colOff>1469572</xdr:colOff>
      <xdr:row>126</xdr:row>
      <xdr:rowOff>85724</xdr:rowOff>
    </xdr:to>
    <xdr:graphicFrame macro="">
      <xdr:nvGraphicFramePr>
        <xdr:cNvPr id="2" name="Γράφημα 1">
          <a:extLst>
            <a:ext uri="{FF2B5EF4-FFF2-40B4-BE49-F238E27FC236}">
              <a16:creationId xmlns="" xmlns:a16="http://schemas.microsoft.com/office/drawing/2014/main" id="{815EBBC8-97C5-41D6-AB69-F421787436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1462767</xdr:colOff>
      <xdr:row>356</xdr:row>
      <xdr:rowOff>159202</xdr:rowOff>
    </xdr:from>
    <xdr:to>
      <xdr:col>11</xdr:col>
      <xdr:colOff>319767</xdr:colOff>
      <xdr:row>373</xdr:row>
      <xdr:rowOff>126545</xdr:rowOff>
    </xdr:to>
    <xdr:graphicFrame macro="">
      <xdr:nvGraphicFramePr>
        <xdr:cNvPr id="3" name="Γράφημα 2">
          <a:extLst>
            <a:ext uri="{FF2B5EF4-FFF2-40B4-BE49-F238E27FC236}">
              <a16:creationId xmlns="" xmlns:a16="http://schemas.microsoft.com/office/drawing/2014/main" id="{63AD217E-5B0C-46F9-AB46-2EE92CD71E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162484</xdr:colOff>
      <xdr:row>132</xdr:row>
      <xdr:rowOff>146797</xdr:rowOff>
    </xdr:from>
    <xdr:to>
      <xdr:col>11</xdr:col>
      <xdr:colOff>924484</xdr:colOff>
      <xdr:row>150</xdr:row>
      <xdr:rowOff>66114</xdr:rowOff>
    </xdr:to>
    <xdr:graphicFrame macro="">
      <xdr:nvGraphicFramePr>
        <xdr:cNvPr id="2" name="Γράφημα 1">
          <a:extLst>
            <a:ext uri="{FF2B5EF4-FFF2-40B4-BE49-F238E27FC236}">
              <a16:creationId xmlns="" xmlns:a16="http://schemas.microsoft.com/office/drawing/2014/main" id="{56D1D6A7-85B1-49AA-A57E-F89B86E971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165</xdr:row>
      <xdr:rowOff>0</xdr:rowOff>
    </xdr:from>
    <xdr:to>
      <xdr:col>11</xdr:col>
      <xdr:colOff>762000</xdr:colOff>
      <xdr:row>182</xdr:row>
      <xdr:rowOff>76200</xdr:rowOff>
    </xdr:to>
    <xdr:graphicFrame macro="">
      <xdr:nvGraphicFramePr>
        <xdr:cNvPr id="3" name="Γράφημα 2">
          <a:extLst>
            <a:ext uri="{FF2B5EF4-FFF2-40B4-BE49-F238E27FC236}">
              <a16:creationId xmlns="" xmlns:a16="http://schemas.microsoft.com/office/drawing/2014/main" id="{DD3C2A7D-1A15-4616-A742-469BA95F57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103</xdr:row>
      <xdr:rowOff>0</xdr:rowOff>
    </xdr:from>
    <xdr:to>
      <xdr:col>11</xdr:col>
      <xdr:colOff>762000</xdr:colOff>
      <xdr:row>120</xdr:row>
      <xdr:rowOff>76200</xdr:rowOff>
    </xdr:to>
    <xdr:graphicFrame macro="">
      <xdr:nvGraphicFramePr>
        <xdr:cNvPr id="4" name="Γράφημα 3">
          <a:extLst>
            <a:ext uri="{FF2B5EF4-FFF2-40B4-BE49-F238E27FC236}">
              <a16:creationId xmlns="" xmlns:a16="http://schemas.microsoft.com/office/drawing/2014/main" id="{39A0CD18-235A-4D59-8877-C92BE7C0BA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46</xdr:row>
      <xdr:rowOff>71437</xdr:rowOff>
    </xdr:from>
    <xdr:to>
      <xdr:col>5</xdr:col>
      <xdr:colOff>771525</xdr:colOff>
      <xdr:row>63</xdr:row>
      <xdr:rowOff>61912</xdr:rowOff>
    </xdr:to>
    <xdr:graphicFrame macro="">
      <xdr:nvGraphicFramePr>
        <xdr:cNvPr id="2" name="Γράφημα 1">
          <a:extLst>
            <a:ext uri="{FF2B5EF4-FFF2-40B4-BE49-F238E27FC236}">
              <a16:creationId xmlns="" xmlns:a16="http://schemas.microsoft.com/office/drawing/2014/main" id="{54E93CB6-A213-47AA-A291-4E4FFCDDC2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1814512</xdr:colOff>
      <xdr:row>260</xdr:row>
      <xdr:rowOff>138112</xdr:rowOff>
    </xdr:from>
    <xdr:to>
      <xdr:col>5</xdr:col>
      <xdr:colOff>671512</xdr:colOff>
      <xdr:row>277</xdr:row>
      <xdr:rowOff>128587</xdr:rowOff>
    </xdr:to>
    <xdr:graphicFrame macro="">
      <xdr:nvGraphicFramePr>
        <xdr:cNvPr id="3" name="Γράφημα 2">
          <a:extLst>
            <a:ext uri="{FF2B5EF4-FFF2-40B4-BE49-F238E27FC236}">
              <a16:creationId xmlns="" xmlns:a16="http://schemas.microsoft.com/office/drawing/2014/main" id="{DD5E3EE9-CECD-4176-A5A3-9B64E47224D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4762</xdr:colOff>
      <xdr:row>168</xdr:row>
      <xdr:rowOff>147637</xdr:rowOff>
    </xdr:from>
    <xdr:to>
      <xdr:col>5</xdr:col>
      <xdr:colOff>766762</xdr:colOff>
      <xdr:row>185</xdr:row>
      <xdr:rowOff>138112</xdr:rowOff>
    </xdr:to>
    <xdr:graphicFrame macro="">
      <xdr:nvGraphicFramePr>
        <xdr:cNvPr id="4" name="Γράφημα 3">
          <a:extLst>
            <a:ext uri="{FF2B5EF4-FFF2-40B4-BE49-F238E27FC236}">
              <a16:creationId xmlns="" xmlns:a16="http://schemas.microsoft.com/office/drawing/2014/main" id="{5DAC270F-B626-4C23-8E93-BA9BA88919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1308847</xdr:colOff>
      <xdr:row>38</xdr:row>
      <xdr:rowOff>67235</xdr:rowOff>
    </xdr:from>
    <xdr:to>
      <xdr:col>5</xdr:col>
      <xdr:colOff>1143000</xdr:colOff>
      <xdr:row>53</xdr:row>
      <xdr:rowOff>9244</xdr:rowOff>
    </xdr:to>
    <xdr:graphicFrame macro="">
      <xdr:nvGraphicFramePr>
        <xdr:cNvPr id="2" name="Γράφημα 1">
          <a:extLst>
            <a:ext uri="{FF2B5EF4-FFF2-40B4-BE49-F238E27FC236}">
              <a16:creationId xmlns="" xmlns:a16="http://schemas.microsoft.com/office/drawing/2014/main" id="{1F5B01C3-6E71-494B-90EF-44F28D09A24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176212</xdr:colOff>
      <xdr:row>47</xdr:row>
      <xdr:rowOff>52387</xdr:rowOff>
    </xdr:from>
    <xdr:to>
      <xdr:col>5</xdr:col>
      <xdr:colOff>938212</xdr:colOff>
      <xdr:row>64</xdr:row>
      <xdr:rowOff>42862</xdr:rowOff>
    </xdr:to>
    <xdr:graphicFrame macro="">
      <xdr:nvGraphicFramePr>
        <xdr:cNvPr id="2" name="Γράφημα 1">
          <a:extLst>
            <a:ext uri="{FF2B5EF4-FFF2-40B4-BE49-F238E27FC236}">
              <a16:creationId xmlns="" xmlns:a16="http://schemas.microsoft.com/office/drawing/2014/main" id="{CA88CCAC-C8C8-4E47-B94B-900B7924C5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576262</xdr:colOff>
      <xdr:row>77</xdr:row>
      <xdr:rowOff>128587</xdr:rowOff>
    </xdr:from>
    <xdr:to>
      <xdr:col>5</xdr:col>
      <xdr:colOff>1338262</xdr:colOff>
      <xdr:row>94</xdr:row>
      <xdr:rowOff>119062</xdr:rowOff>
    </xdr:to>
    <xdr:graphicFrame macro="">
      <xdr:nvGraphicFramePr>
        <xdr:cNvPr id="3" name="Γράφημα 2">
          <a:extLst>
            <a:ext uri="{FF2B5EF4-FFF2-40B4-BE49-F238E27FC236}">
              <a16:creationId xmlns="" xmlns:a16="http://schemas.microsoft.com/office/drawing/2014/main" id="{1EDB6A5B-A177-499F-AFB6-F352AB88D5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433387</xdr:colOff>
      <xdr:row>109</xdr:row>
      <xdr:rowOff>61912</xdr:rowOff>
    </xdr:from>
    <xdr:to>
      <xdr:col>5</xdr:col>
      <xdr:colOff>1195387</xdr:colOff>
      <xdr:row>126</xdr:row>
      <xdr:rowOff>52387</xdr:rowOff>
    </xdr:to>
    <xdr:graphicFrame macro="">
      <xdr:nvGraphicFramePr>
        <xdr:cNvPr id="4" name="Γράφημα 3">
          <a:extLst>
            <a:ext uri="{FF2B5EF4-FFF2-40B4-BE49-F238E27FC236}">
              <a16:creationId xmlns="" xmlns:a16="http://schemas.microsoft.com/office/drawing/2014/main" id="{FD8317F5-73C5-41F5-995A-6FA2EEEA08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1462087</xdr:colOff>
      <xdr:row>140</xdr:row>
      <xdr:rowOff>71437</xdr:rowOff>
    </xdr:from>
    <xdr:to>
      <xdr:col>5</xdr:col>
      <xdr:colOff>319087</xdr:colOff>
      <xdr:row>157</xdr:row>
      <xdr:rowOff>61912</xdr:rowOff>
    </xdr:to>
    <xdr:graphicFrame macro="">
      <xdr:nvGraphicFramePr>
        <xdr:cNvPr id="5" name="Γράφημα 4">
          <a:extLst>
            <a:ext uri="{FF2B5EF4-FFF2-40B4-BE49-F238E27FC236}">
              <a16:creationId xmlns="" xmlns:a16="http://schemas.microsoft.com/office/drawing/2014/main" id="{244DFF14-0189-4C28-881E-B925DAD17E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166687</xdr:colOff>
      <xdr:row>172</xdr:row>
      <xdr:rowOff>42862</xdr:rowOff>
    </xdr:from>
    <xdr:to>
      <xdr:col>5</xdr:col>
      <xdr:colOff>928687</xdr:colOff>
      <xdr:row>189</xdr:row>
      <xdr:rowOff>33337</xdr:rowOff>
    </xdr:to>
    <xdr:graphicFrame macro="">
      <xdr:nvGraphicFramePr>
        <xdr:cNvPr id="6" name="Γράφημα 5">
          <a:extLst>
            <a:ext uri="{FF2B5EF4-FFF2-40B4-BE49-F238E27FC236}">
              <a16:creationId xmlns="" xmlns:a16="http://schemas.microsoft.com/office/drawing/2014/main" id="{0ADD7BFA-E1BB-4604-937F-A5D9F126EF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1662112</xdr:colOff>
      <xdr:row>200</xdr:row>
      <xdr:rowOff>14287</xdr:rowOff>
    </xdr:from>
    <xdr:to>
      <xdr:col>5</xdr:col>
      <xdr:colOff>519112</xdr:colOff>
      <xdr:row>217</xdr:row>
      <xdr:rowOff>4762</xdr:rowOff>
    </xdr:to>
    <xdr:graphicFrame macro="">
      <xdr:nvGraphicFramePr>
        <xdr:cNvPr id="7" name="Γράφημα 6">
          <a:extLst>
            <a:ext uri="{FF2B5EF4-FFF2-40B4-BE49-F238E27FC236}">
              <a16:creationId xmlns="" xmlns:a16="http://schemas.microsoft.com/office/drawing/2014/main" id="{649FB2AB-9FBE-4295-B056-5B35624BB9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1900237</xdr:colOff>
      <xdr:row>232</xdr:row>
      <xdr:rowOff>42862</xdr:rowOff>
    </xdr:from>
    <xdr:to>
      <xdr:col>5</xdr:col>
      <xdr:colOff>757237</xdr:colOff>
      <xdr:row>249</xdr:row>
      <xdr:rowOff>33337</xdr:rowOff>
    </xdr:to>
    <xdr:graphicFrame macro="">
      <xdr:nvGraphicFramePr>
        <xdr:cNvPr id="8" name="Γράφημα 7">
          <a:extLst>
            <a:ext uri="{FF2B5EF4-FFF2-40B4-BE49-F238E27FC236}">
              <a16:creationId xmlns="" xmlns:a16="http://schemas.microsoft.com/office/drawing/2014/main" id="{65013062-658C-4D28-A46E-70D929DED0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442912</xdr:colOff>
      <xdr:row>266</xdr:row>
      <xdr:rowOff>109537</xdr:rowOff>
    </xdr:from>
    <xdr:to>
      <xdr:col>5</xdr:col>
      <xdr:colOff>1204912</xdr:colOff>
      <xdr:row>283</xdr:row>
      <xdr:rowOff>100012</xdr:rowOff>
    </xdr:to>
    <xdr:graphicFrame macro="">
      <xdr:nvGraphicFramePr>
        <xdr:cNvPr id="9" name="Γράφημα 8">
          <a:extLst>
            <a:ext uri="{FF2B5EF4-FFF2-40B4-BE49-F238E27FC236}">
              <a16:creationId xmlns="" xmlns:a16="http://schemas.microsoft.com/office/drawing/2014/main" id="{77C4E5D7-DEB4-48C3-BF27-0096535064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909203</xdr:colOff>
      <xdr:row>46</xdr:row>
      <xdr:rowOff>143739</xdr:rowOff>
    </xdr:from>
    <xdr:to>
      <xdr:col>11</xdr:col>
      <xdr:colOff>1671203</xdr:colOff>
      <xdr:row>64</xdr:row>
      <xdr:rowOff>81394</xdr:rowOff>
    </xdr:to>
    <xdr:graphicFrame macro="">
      <xdr:nvGraphicFramePr>
        <xdr:cNvPr id="10" name="Γράφημα 9">
          <a:extLst>
            <a:ext uri="{FF2B5EF4-FFF2-40B4-BE49-F238E27FC236}">
              <a16:creationId xmlns="" xmlns:a16="http://schemas.microsoft.com/office/drawing/2014/main" id="{6A8EF3F1-2079-4F61-AA66-CFB42F48974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363681</xdr:colOff>
      <xdr:row>77</xdr:row>
      <xdr:rowOff>5194</xdr:rowOff>
    </xdr:from>
    <xdr:to>
      <xdr:col>11</xdr:col>
      <xdr:colOff>1125681</xdr:colOff>
      <xdr:row>94</xdr:row>
      <xdr:rowOff>98712</xdr:rowOff>
    </xdr:to>
    <xdr:graphicFrame macro="">
      <xdr:nvGraphicFramePr>
        <xdr:cNvPr id="11" name="Γράφημα 10">
          <a:extLst>
            <a:ext uri="{FF2B5EF4-FFF2-40B4-BE49-F238E27FC236}">
              <a16:creationId xmlns="" xmlns:a16="http://schemas.microsoft.com/office/drawing/2014/main" id="{F4440FD7-1457-4835-B0F1-4F337348F41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8</xdr:col>
      <xdr:colOff>1462087</xdr:colOff>
      <xdr:row>265</xdr:row>
      <xdr:rowOff>71437</xdr:rowOff>
    </xdr:from>
    <xdr:to>
      <xdr:col>11</xdr:col>
      <xdr:colOff>319087</xdr:colOff>
      <xdr:row>282</xdr:row>
      <xdr:rowOff>61912</xdr:rowOff>
    </xdr:to>
    <xdr:graphicFrame macro="">
      <xdr:nvGraphicFramePr>
        <xdr:cNvPr id="12" name="Γράφημα 11">
          <a:extLst>
            <a:ext uri="{FF2B5EF4-FFF2-40B4-BE49-F238E27FC236}">
              <a16:creationId xmlns="" xmlns:a16="http://schemas.microsoft.com/office/drawing/2014/main" id="{75A1C062-89AE-4805-A081-8E5956E9A0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8</xdr:col>
      <xdr:colOff>1519237</xdr:colOff>
      <xdr:row>203</xdr:row>
      <xdr:rowOff>52387</xdr:rowOff>
    </xdr:from>
    <xdr:to>
      <xdr:col>11</xdr:col>
      <xdr:colOff>376237</xdr:colOff>
      <xdr:row>220</xdr:row>
      <xdr:rowOff>42862</xdr:rowOff>
    </xdr:to>
    <xdr:graphicFrame macro="">
      <xdr:nvGraphicFramePr>
        <xdr:cNvPr id="13" name="Γράφημα 12">
          <a:extLst>
            <a:ext uri="{FF2B5EF4-FFF2-40B4-BE49-F238E27FC236}">
              <a16:creationId xmlns="" xmlns:a16="http://schemas.microsoft.com/office/drawing/2014/main" id="{E478FB3E-2BD9-4681-BCB1-22EB041D26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8497B"/>
      </a:dk2>
      <a:lt2>
        <a:srgbClr val="EFEFE7"/>
      </a:lt2>
      <a:accent1>
        <a:srgbClr val="4A82BD"/>
      </a:accent1>
      <a:accent2>
        <a:srgbClr val="C6514A"/>
      </a:accent2>
      <a:accent3>
        <a:srgbClr val="9CBA5A"/>
      </a:accent3>
      <a:accent4>
        <a:srgbClr val="8465A5"/>
      </a:accent4>
      <a:accent5>
        <a:srgbClr val="4AAEC6"/>
      </a:accent5>
      <a:accent6>
        <a:srgbClr val="F79642"/>
      </a:accent6>
      <a:hlink>
        <a:srgbClr val="180CBD"/>
      </a:hlink>
      <a:folHlink>
        <a:srgbClr val="63009C"/>
      </a:folHlink>
    </a:clrScheme>
    <a:fontScheme name="Office">
      <a:majorFont>
        <a:latin typeface="Cambria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微軟正黑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</a:majorFont>
      <a:minorFont>
        <a:latin typeface="Calibri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98000"/>
                <a:satMod val="300000"/>
              </a:schemeClr>
            </a:gs>
            <a:gs pos="25000">
              <a:schemeClr val="phClr">
                <a:tint val="37000"/>
                <a:shade val="98000"/>
                <a:satMod val="300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75000"/>
                <a:satMod val="160000"/>
              </a:schemeClr>
            </a:gs>
            <a:gs pos="62000">
              <a:schemeClr val="phClr">
                <a:satMod val="125000"/>
              </a:schemeClr>
            </a:gs>
            <a:gs pos="100000">
              <a:schemeClr val="phClr">
                <a:tint val="80000"/>
                <a:satMod val="140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25400" dir="5400000">
              <a:srgbClr val="000000">
                <a:alpha val="43137"/>
              </a:srgbClr>
            </a:outerShdw>
          </a:effectLst>
        </a:effectStyle>
        <a:effectStyle>
          <a:effectLst>
            <a:outerShdw blurRad="50800" dist="38100" dir="5400000">
              <a:srgbClr val="000000">
                <a:alpha val="45882"/>
              </a:srgbClr>
            </a:outerShdw>
          </a:effectLst>
          <a:scene3d>
            <a:camera prst="orthographicFront" fov="0">
              <a:rot lat="0" lon="0" rev="0"/>
            </a:camera>
            <a:lightRig rig="contrasting" dir="t">
              <a:rot lat="0" lon="0" rev="16500000"/>
            </a:lightRig>
          </a:scene3d>
          <a:sp3d contourW="12700" prstMaterial="powder">
            <a:bevelT h="50800"/>
            <a:contourClr>
              <a:schemeClr val="phClr"/>
            </a:contourClr>
          </a:sp3d>
        </a:effectStyle>
        <a:effectStyle>
          <a:effectLst>
            <a:reflection blurRad="12700" stA="25000" endPos="28000" dist="38100" dir="5400000" sy="-100000"/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>
            <a:bevelT w="139700" h="381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75000"/>
                <a:satMod val="250000"/>
              </a:schemeClr>
            </a:gs>
            <a:gs pos="20000">
              <a:schemeClr val="phClr">
                <a:shade val="85000"/>
                <a:satMod val="175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0000"/>
                <a:satMod val="145000"/>
              </a:schemeClr>
            </a:gs>
            <a:gs pos="30000">
              <a:schemeClr val="phClr">
                <a:shade val="65000"/>
                <a:satMod val="155000"/>
              </a:schemeClr>
            </a:gs>
            <a:gs pos="100000">
              <a:schemeClr val="phClr">
                <a:tint val="60000"/>
                <a:satMod val="170000"/>
              </a:schemeClr>
            </a:gs>
          </a:gsLst>
          <a:lin ang="16200000" scaled="1"/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8497B"/>
    </a:dk2>
    <a:lt2>
      <a:srgbClr val="EFEFE7"/>
    </a:lt2>
    <a:accent1>
      <a:srgbClr val="4A82BD"/>
    </a:accent1>
    <a:accent2>
      <a:srgbClr val="C6514A"/>
    </a:accent2>
    <a:accent3>
      <a:srgbClr val="9CBA5A"/>
    </a:accent3>
    <a:accent4>
      <a:srgbClr val="8465A5"/>
    </a:accent4>
    <a:accent5>
      <a:srgbClr val="4AAEC6"/>
    </a:accent5>
    <a:accent6>
      <a:srgbClr val="F79642"/>
    </a:accent6>
    <a:hlink>
      <a:srgbClr val="180CBD"/>
    </a:hlink>
    <a:folHlink>
      <a:srgbClr val="63009C"/>
    </a:folHlink>
  </a:clrScheme>
  <a:fontScheme name="Office">
    <a:majorFont>
      <a:latin typeface="Cambria"/>
      <a:ea typeface=""/>
      <a:cs typeface=""/>
      <a:font script="Grek" typeface=""/>
      <a:font script="Cyrl" typeface=""/>
      <a:font script="Jpan" typeface="ＭＳ Ｐゴシック"/>
      <a:font script="Hang" typeface="맑은 고딕"/>
      <a:font script="Hans" typeface="宋体"/>
      <a:font script="Hant" typeface="微軟正黑體"/>
      <a:font script="Arab" typeface="Times New Roman"/>
      <a:font script="Hebr" typeface="Times New Roman"/>
      <a:font script="Thai" typeface="Angsana New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</a:majorFont>
    <a:minorFont>
      <a:latin typeface="Calibri"/>
      <a:ea typeface=""/>
      <a:cs typeface=""/>
      <a:font script="Grek" typeface=""/>
      <a:font script="Cyrl"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Cordia New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hade val="98000"/>
              <a:satMod val="300000"/>
            </a:schemeClr>
          </a:gs>
          <a:gs pos="25000">
            <a:schemeClr val="phClr">
              <a:tint val="37000"/>
              <a:shade val="98000"/>
              <a:satMod val="300000"/>
            </a:schemeClr>
          </a:gs>
          <a:gs pos="100000">
            <a:schemeClr val="phClr">
              <a:tint val="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75000"/>
              <a:satMod val="160000"/>
            </a:schemeClr>
          </a:gs>
          <a:gs pos="62000">
            <a:schemeClr val="phClr">
              <a:satMod val="125000"/>
            </a:schemeClr>
          </a:gs>
          <a:gs pos="100000">
            <a:schemeClr val="phClr">
              <a:tint val="80000"/>
              <a:satMod val="140000"/>
            </a:schemeClr>
          </a:gs>
        </a:gsLst>
        <a:lin ang="16200000" scaled="0"/>
      </a:gradFill>
    </a:fillStyleLst>
    <a:lnStyleLst>
      <a:ln w="6350" cap="rnd" cmpd="sng" algn="ctr">
        <a:solidFill>
          <a:schemeClr val="phClr"/>
        </a:solidFill>
        <a:prstDash val="solid"/>
      </a:ln>
      <a:ln w="25400" cap="rnd" cmpd="sng" algn="ctr">
        <a:solidFill>
          <a:schemeClr val="phClr"/>
        </a:solidFill>
        <a:prstDash val="solid"/>
      </a:ln>
      <a:ln w="34925" cap="rnd" cmpd="sng" algn="ctr">
        <a:solidFill>
          <a:schemeClr val="phClr"/>
        </a:solidFill>
        <a:prstDash val="solid"/>
      </a:ln>
    </a:lnStyleLst>
    <a:effectStyleLst>
      <a:effectStyle>
        <a:effectLst>
          <a:outerShdw blurRad="63500" dist="25400" dir="5400000">
            <a:srgbClr val="000000">
              <a:alpha val="43137"/>
            </a:srgbClr>
          </a:outerShdw>
        </a:effectLst>
      </a:effectStyle>
      <a:effectStyle>
        <a:effectLst>
          <a:outerShdw blurRad="50800" dist="38100" dir="5400000">
            <a:srgbClr val="000000">
              <a:alpha val="45882"/>
            </a:srgbClr>
          </a:outerShdw>
        </a:effectLst>
        <a:scene3d>
          <a:camera prst="orthographicFront" fov="0">
            <a:rot lat="0" lon="0" rev="0"/>
          </a:camera>
          <a:lightRig rig="contrasting" dir="t">
            <a:rot lat="0" lon="0" rev="16500000"/>
          </a:lightRig>
        </a:scene3d>
        <a:sp3d contourW="12700" prstMaterial="powder">
          <a:bevelT h="50800"/>
          <a:contourClr>
            <a:schemeClr val="phClr"/>
          </a:contourClr>
        </a:sp3d>
      </a:effectStyle>
      <a:effectStyle>
        <a:effectLst>
          <a:reflection blurRad="12700" stA="25000" endPos="28000" dist="38100" dir="5400000" sy="-100000"/>
        </a:effectLst>
        <a:scene3d>
          <a:camera prst="orthographicFront" fov="0">
            <a:rot lat="0" lon="0" rev="0"/>
          </a:camera>
          <a:lightRig rig="threePt" dir="t">
            <a:rot lat="0" lon="0" rev="0"/>
          </a:lightRig>
        </a:scene3d>
        <a:sp3d>
          <a:bevelT w="139700" h="38100"/>
          <a:contourClr>
            <a:schemeClr val="phClr"/>
          </a:contourClr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shade val="75000"/>
              <a:satMod val="250000"/>
            </a:schemeClr>
          </a:gs>
          <a:gs pos="20000">
            <a:schemeClr val="phClr">
              <a:shade val="85000"/>
              <a:satMod val="175000"/>
            </a:schemeClr>
          </a:gs>
          <a:gs pos="100000">
            <a:schemeClr val="phClr">
              <a:tint val="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0000"/>
              <a:satMod val="145000"/>
            </a:schemeClr>
          </a:gs>
          <a:gs pos="30000">
            <a:schemeClr val="phClr">
              <a:shade val="65000"/>
              <a:satMod val="155000"/>
            </a:schemeClr>
          </a:gs>
          <a:gs pos="100000">
            <a:schemeClr val="phClr">
              <a:tint val="60000"/>
              <a:satMod val="170000"/>
            </a:schemeClr>
          </a:gs>
        </a:gsLst>
        <a:lin ang="16200000" scaled="1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T35"/>
  <sheetViews>
    <sheetView workbookViewId="0">
      <selection activeCell="F19" sqref="F19"/>
    </sheetView>
  </sheetViews>
  <sheetFormatPr defaultRowHeight="12.75"/>
  <cols>
    <col min="1" max="1" width="35.42578125" customWidth="1"/>
    <col min="2" max="2" width="26" bestFit="1" customWidth="1"/>
  </cols>
  <sheetData>
    <row r="3" spans="1:20" ht="15.75">
      <c r="A3" s="152" t="s">
        <v>169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50"/>
      <c r="N3" s="150"/>
      <c r="O3" s="150"/>
      <c r="P3" s="150"/>
      <c r="Q3" s="150"/>
      <c r="R3" s="150"/>
      <c r="S3" s="150"/>
      <c r="T3" s="150"/>
    </row>
    <row r="4" spans="1:20" ht="15">
      <c r="A4" s="81" t="s">
        <v>161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50"/>
      <c r="N4" s="150"/>
      <c r="O4" s="150"/>
      <c r="P4" s="150"/>
      <c r="Q4" s="150"/>
      <c r="R4" s="150"/>
      <c r="S4" s="150"/>
      <c r="T4" s="150"/>
    </row>
    <row r="5" spans="1:20" ht="16.5">
      <c r="A5" s="81" t="s">
        <v>170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50"/>
      <c r="N5" s="150"/>
      <c r="O5" s="150"/>
      <c r="P5" s="150"/>
      <c r="Q5" s="150"/>
      <c r="R5" s="150"/>
      <c r="S5" s="150"/>
      <c r="T5" s="150"/>
    </row>
    <row r="6" spans="1:20" ht="15">
      <c r="A6" s="81" t="s">
        <v>167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50"/>
      <c r="N6" s="150"/>
      <c r="O6" s="150"/>
      <c r="P6" s="150"/>
      <c r="Q6" s="150"/>
      <c r="R6" s="150"/>
      <c r="S6" s="150"/>
      <c r="T6" s="150"/>
    </row>
    <row r="7" spans="1:20" ht="15">
      <c r="A7" s="81" t="s">
        <v>159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50"/>
      <c r="N7" s="150"/>
      <c r="O7" s="150"/>
      <c r="P7" s="150"/>
      <c r="Q7" s="150"/>
      <c r="R7" s="150"/>
      <c r="S7" s="150"/>
      <c r="T7" s="150"/>
    </row>
    <row r="8" spans="1:20" ht="15">
      <c r="A8" s="81" t="s">
        <v>145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50"/>
      <c r="N8" s="150"/>
      <c r="O8" s="150"/>
      <c r="P8" s="150"/>
      <c r="Q8" s="150"/>
      <c r="R8" s="150"/>
      <c r="S8" s="150"/>
      <c r="T8" s="150"/>
    </row>
    <row r="9" spans="1:20" ht="15">
      <c r="A9" s="10" t="s">
        <v>158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50"/>
      <c r="N9" s="150"/>
      <c r="O9" s="150"/>
      <c r="P9" s="150"/>
      <c r="Q9" s="150"/>
      <c r="R9" s="150"/>
      <c r="S9" s="150"/>
      <c r="T9" s="150"/>
    </row>
    <row r="10" spans="1:20" ht="1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50"/>
      <c r="N10" s="150"/>
      <c r="O10" s="150"/>
      <c r="P10" s="150"/>
      <c r="Q10" s="150"/>
      <c r="R10" s="150"/>
      <c r="S10" s="150"/>
      <c r="T10" s="150"/>
    </row>
    <row r="11" spans="1:20" ht="15">
      <c r="A11" s="10" t="s">
        <v>162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50"/>
      <c r="N11" s="150"/>
      <c r="O11" s="150"/>
      <c r="P11" s="150"/>
      <c r="Q11" s="150"/>
      <c r="R11" s="150"/>
      <c r="S11" s="150"/>
      <c r="T11" s="150"/>
    </row>
    <row r="12" spans="1:20" ht="15">
      <c r="A12" s="151" t="s">
        <v>183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50"/>
      <c r="N12" s="150"/>
      <c r="O12" s="150"/>
      <c r="P12" s="150"/>
      <c r="Q12" s="150"/>
      <c r="R12" s="150"/>
      <c r="S12" s="150"/>
      <c r="T12" s="150"/>
    </row>
    <row r="13" spans="1:20" ht="15">
      <c r="A13" s="81" t="s">
        <v>160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50"/>
      <c r="N13" s="150"/>
      <c r="O13" s="150"/>
      <c r="P13" s="150"/>
      <c r="Q13" s="150"/>
      <c r="R13" s="150"/>
      <c r="S13" s="150"/>
      <c r="T13" s="150"/>
    </row>
    <row r="14" spans="1:20" ht="15">
      <c r="A14" s="151" t="s">
        <v>168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50"/>
      <c r="N14" s="150"/>
      <c r="O14" s="150"/>
      <c r="P14" s="150"/>
      <c r="Q14" s="150"/>
      <c r="R14" s="150"/>
      <c r="S14" s="150"/>
      <c r="T14" s="150"/>
    </row>
    <row r="15" spans="1:20" ht="15">
      <c r="A15" s="151" t="s">
        <v>172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50"/>
      <c r="N15" s="150"/>
      <c r="O15" s="150"/>
      <c r="P15" s="150"/>
      <c r="Q15" s="150"/>
      <c r="R15" s="150"/>
      <c r="S15" s="150"/>
      <c r="T15" s="150"/>
    </row>
    <row r="16" spans="1:20" ht="15">
      <c r="A16" s="151" t="s">
        <v>215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50"/>
      <c r="N16" s="150"/>
      <c r="O16" s="150"/>
      <c r="P16" s="150"/>
      <c r="Q16" s="150"/>
      <c r="R16" s="150"/>
      <c r="S16" s="150"/>
      <c r="T16" s="150"/>
    </row>
    <row r="17" spans="1:20" ht="15">
      <c r="A17" s="81" t="s">
        <v>171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50"/>
      <c r="N17" s="150"/>
      <c r="O17" s="150"/>
      <c r="P17" s="150"/>
      <c r="Q17" s="150"/>
      <c r="R17" s="150"/>
      <c r="S17" s="150"/>
      <c r="T17" s="150"/>
    </row>
    <row r="18" spans="1:20" ht="15">
      <c r="A18" s="81" t="s">
        <v>144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50"/>
      <c r="N18" s="150"/>
      <c r="O18" s="150"/>
      <c r="P18" s="150"/>
      <c r="Q18" s="150"/>
      <c r="R18" s="150"/>
      <c r="S18" s="150"/>
      <c r="T18" s="150"/>
    </row>
    <row r="19" spans="1:20" ht="15">
      <c r="A19" s="81" t="s">
        <v>164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50"/>
      <c r="N19" s="150"/>
      <c r="O19" s="150"/>
      <c r="P19" s="150"/>
      <c r="Q19" s="150"/>
      <c r="R19" s="150"/>
      <c r="S19" s="150"/>
      <c r="T19" s="150"/>
    </row>
    <row r="20" spans="1:20" ht="15">
      <c r="A20" s="81" t="s">
        <v>146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50"/>
      <c r="N20" s="150"/>
      <c r="O20" s="150"/>
      <c r="P20" s="150"/>
      <c r="Q20" s="150"/>
      <c r="R20" s="150"/>
      <c r="S20" s="150"/>
      <c r="T20" s="150"/>
    </row>
    <row r="21" spans="1:20" ht="15">
      <c r="A21" s="81" t="s">
        <v>147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50"/>
      <c r="N21" s="150"/>
      <c r="O21" s="150"/>
      <c r="P21" s="150"/>
      <c r="Q21" s="150"/>
      <c r="R21" s="150"/>
      <c r="S21" s="150"/>
      <c r="T21" s="150"/>
    </row>
    <row r="22" spans="1:20" ht="15">
      <c r="A22" s="81" t="s">
        <v>165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50"/>
      <c r="N22" s="150"/>
      <c r="O22" s="150"/>
      <c r="P22" s="150"/>
      <c r="Q22" s="150"/>
      <c r="R22" s="150"/>
      <c r="S22" s="150"/>
      <c r="T22" s="150"/>
    </row>
    <row r="23" spans="1:20" ht="15">
      <c r="A23" s="81" t="s">
        <v>166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50"/>
      <c r="N23" s="150"/>
      <c r="O23" s="150"/>
      <c r="P23" s="150"/>
      <c r="Q23" s="150"/>
      <c r="R23" s="150"/>
      <c r="S23" s="150"/>
      <c r="T23" s="150"/>
    </row>
    <row r="24" spans="1:20" ht="1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50"/>
      <c r="N24" s="150"/>
      <c r="O24" s="150"/>
      <c r="P24" s="150"/>
      <c r="Q24" s="150"/>
      <c r="R24" s="150"/>
      <c r="S24" s="150"/>
      <c r="T24" s="150"/>
    </row>
    <row r="25" spans="1:20" ht="15">
      <c r="A25" s="81" t="s">
        <v>148</v>
      </c>
      <c r="B25" s="81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50"/>
      <c r="N25" s="150"/>
      <c r="O25" s="150"/>
      <c r="P25" s="150"/>
      <c r="Q25" s="150"/>
      <c r="R25" s="150"/>
      <c r="S25" s="150"/>
      <c r="T25" s="150"/>
    </row>
    <row r="26" spans="1:20" ht="15">
      <c r="A26" s="151" t="s">
        <v>149</v>
      </c>
      <c r="B26" s="82" t="s">
        <v>150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50"/>
      <c r="N26" s="150"/>
      <c r="O26" s="150"/>
      <c r="P26" s="150"/>
      <c r="Q26" s="150"/>
      <c r="R26" s="150"/>
      <c r="S26" s="150"/>
      <c r="T26" s="150"/>
    </row>
    <row r="27" spans="1:20" ht="15">
      <c r="A27" s="151" t="s">
        <v>151</v>
      </c>
      <c r="B27" s="82" t="s">
        <v>163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50"/>
      <c r="N27" s="150"/>
      <c r="O27" s="150"/>
      <c r="P27" s="150"/>
      <c r="Q27" s="150"/>
      <c r="R27" s="150"/>
      <c r="S27" s="150"/>
      <c r="T27" s="150"/>
    </row>
    <row r="28" spans="1:20" ht="15">
      <c r="A28" s="151" t="s">
        <v>152</v>
      </c>
      <c r="B28" s="82" t="s">
        <v>153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50"/>
      <c r="N28" s="150"/>
      <c r="O28" s="150"/>
      <c r="P28" s="150"/>
      <c r="Q28" s="150"/>
      <c r="R28" s="150"/>
      <c r="S28" s="150"/>
      <c r="T28" s="150"/>
    </row>
    <row r="29" spans="1:20" ht="15">
      <c r="A29" s="151" t="s">
        <v>154</v>
      </c>
      <c r="B29" s="82" t="s">
        <v>155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50"/>
      <c r="N29" s="150"/>
      <c r="O29" s="150"/>
      <c r="P29" s="150"/>
      <c r="Q29" s="150"/>
      <c r="R29" s="150"/>
      <c r="S29" s="150"/>
      <c r="T29" s="150"/>
    </row>
    <row r="30" spans="1:20" ht="15">
      <c r="A30" s="151" t="s">
        <v>156</v>
      </c>
      <c r="B30" s="82" t="s">
        <v>157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50"/>
      <c r="N30" s="150"/>
      <c r="O30" s="150"/>
      <c r="P30" s="150"/>
      <c r="Q30" s="150"/>
      <c r="R30" s="150"/>
      <c r="S30" s="150"/>
      <c r="T30" s="150"/>
    </row>
    <row r="31" spans="1:20" ht="15">
      <c r="A31" s="10"/>
      <c r="B31" s="81"/>
      <c r="C31" s="81"/>
      <c r="D31" s="81"/>
      <c r="E31" s="10"/>
      <c r="F31" s="10"/>
      <c r="G31" s="10"/>
      <c r="H31" s="10"/>
      <c r="I31" s="10"/>
      <c r="J31" s="10"/>
      <c r="K31" s="10"/>
      <c r="L31" s="10"/>
      <c r="M31" s="150"/>
      <c r="N31" s="150"/>
      <c r="O31" s="150"/>
      <c r="P31" s="150"/>
      <c r="Q31" s="150"/>
      <c r="R31" s="150"/>
      <c r="S31" s="150"/>
      <c r="T31" s="150"/>
    </row>
    <row r="32" spans="1:20" ht="15">
      <c r="A32" s="10"/>
      <c r="B32" s="81"/>
      <c r="C32" s="81"/>
      <c r="D32" s="81"/>
      <c r="E32" s="10"/>
      <c r="F32" s="10"/>
      <c r="G32" s="10"/>
      <c r="H32" s="10"/>
      <c r="I32" s="10"/>
      <c r="J32" s="10"/>
      <c r="K32" s="10"/>
      <c r="L32" s="10"/>
      <c r="M32" s="150"/>
      <c r="N32" s="150"/>
      <c r="O32" s="150"/>
      <c r="P32" s="150"/>
      <c r="Q32" s="150"/>
      <c r="R32" s="150"/>
      <c r="S32" s="150"/>
      <c r="T32" s="150"/>
    </row>
    <row r="33" spans="1:20" ht="15">
      <c r="A33" s="153"/>
      <c r="B33" s="81"/>
      <c r="C33" s="81"/>
      <c r="D33" s="81"/>
      <c r="E33" s="10"/>
      <c r="F33" s="10"/>
      <c r="G33" s="10"/>
      <c r="H33" s="10"/>
      <c r="I33" s="10"/>
      <c r="J33" s="10"/>
      <c r="K33" s="10"/>
      <c r="L33" s="10"/>
      <c r="M33" s="150"/>
      <c r="N33" s="150"/>
      <c r="O33" s="150"/>
      <c r="P33" s="150"/>
      <c r="Q33" s="150"/>
      <c r="R33" s="150"/>
      <c r="S33" s="150"/>
      <c r="T33" s="150"/>
    </row>
    <row r="34" spans="1:20" ht="15">
      <c r="A34" s="81"/>
      <c r="B34" s="154"/>
      <c r="C34" s="154"/>
      <c r="D34" s="154"/>
      <c r="E34" s="155"/>
      <c r="F34" s="155"/>
      <c r="G34" s="155"/>
      <c r="H34" s="155"/>
      <c r="I34" s="155"/>
      <c r="J34" s="155"/>
      <c r="K34" s="155"/>
      <c r="L34" s="155"/>
      <c r="M34" s="150"/>
      <c r="N34" s="150"/>
      <c r="O34" s="150"/>
      <c r="P34" s="150"/>
      <c r="Q34" s="150"/>
      <c r="R34" s="150"/>
      <c r="S34" s="150"/>
      <c r="T34" s="150"/>
    </row>
    <row r="35" spans="1:20" ht="14.25">
      <c r="A35" s="81"/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"/>
  <sheetViews>
    <sheetView workbookViewId="0">
      <selection activeCell="F9" sqref="F9"/>
    </sheetView>
  </sheetViews>
  <sheetFormatPr defaultRowHeight="12.75"/>
  <cols>
    <col min="1" max="1" width="21.5703125" style="122" customWidth="1"/>
    <col min="2" max="16384" width="9.140625" style="122"/>
  </cols>
  <sheetData>
    <row r="1" spans="1:16">
      <c r="A1" s="145"/>
      <c r="B1" s="145"/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</row>
    <row r="2" spans="1:16" ht="14.25">
      <c r="A2" s="208" t="s">
        <v>184</v>
      </c>
      <c r="B2" s="208"/>
      <c r="C2" s="208"/>
      <c r="D2" s="208"/>
      <c r="E2" s="208"/>
      <c r="F2" s="208"/>
      <c r="G2" s="208"/>
      <c r="H2" s="146"/>
      <c r="I2" s="147"/>
      <c r="J2" s="147"/>
      <c r="K2" s="147"/>
      <c r="L2" s="147"/>
      <c r="M2" s="147"/>
      <c r="N2" s="147"/>
      <c r="O2" s="147"/>
      <c r="P2" s="147"/>
    </row>
    <row r="3" spans="1:16" ht="14.25">
      <c r="A3" s="209" t="s">
        <v>117</v>
      </c>
      <c r="B3" s="208"/>
      <c r="C3" s="208"/>
      <c r="D3" s="208"/>
      <c r="E3" s="208"/>
      <c r="F3" s="208"/>
      <c r="G3" s="208"/>
      <c r="H3" s="146"/>
      <c r="I3" s="144"/>
      <c r="J3" s="144"/>
      <c r="K3" s="144"/>
      <c r="L3" s="144"/>
      <c r="M3" s="144"/>
      <c r="N3" s="144"/>
      <c r="O3" s="144"/>
      <c r="P3" s="144"/>
    </row>
    <row r="4" spans="1:16" ht="14.25">
      <c r="A4" s="121"/>
      <c r="B4" s="225" t="s">
        <v>113</v>
      </c>
      <c r="C4" s="225"/>
      <c r="D4" s="225"/>
      <c r="E4" s="225"/>
      <c r="F4" s="225"/>
      <c r="G4" s="225" t="s">
        <v>114</v>
      </c>
      <c r="H4" s="225"/>
      <c r="I4" s="225"/>
      <c r="J4" s="225"/>
      <c r="K4" s="225"/>
      <c r="L4" s="225" t="s">
        <v>115</v>
      </c>
      <c r="M4" s="225"/>
      <c r="N4" s="225"/>
      <c r="O4" s="225"/>
      <c r="P4" s="225"/>
    </row>
    <row r="5" spans="1:16" ht="14.25">
      <c r="A5" s="118"/>
      <c r="B5" s="11" t="s">
        <v>62</v>
      </c>
      <c r="C5" s="11" t="s">
        <v>63</v>
      </c>
      <c r="D5" s="11" t="s">
        <v>116</v>
      </c>
      <c r="E5" s="11" t="s">
        <v>64</v>
      </c>
      <c r="F5" s="120" t="s">
        <v>63</v>
      </c>
      <c r="G5" s="11" t="s">
        <v>62</v>
      </c>
      <c r="H5" s="11" t="s">
        <v>63</v>
      </c>
      <c r="I5" s="11" t="s">
        <v>116</v>
      </c>
      <c r="J5" s="11" t="s">
        <v>64</v>
      </c>
      <c r="K5" s="120" t="s">
        <v>63</v>
      </c>
      <c r="L5" s="11" t="s">
        <v>62</v>
      </c>
      <c r="M5" s="11" t="s">
        <v>63</v>
      </c>
      <c r="N5" s="11" t="s">
        <v>116</v>
      </c>
      <c r="O5" s="11" t="s">
        <v>64</v>
      </c>
      <c r="P5" s="120" t="s">
        <v>63</v>
      </c>
    </row>
    <row r="6" spans="1:16" ht="16.5">
      <c r="A6" s="118" t="s">
        <v>217</v>
      </c>
      <c r="B6" s="161">
        <v>1.6142997257751359</v>
      </c>
      <c r="C6" s="161">
        <v>0.31779196910492352</v>
      </c>
      <c r="D6" s="161">
        <v>5.8937198067632854</v>
      </c>
      <c r="E6" s="161">
        <v>0.2739016747831583</v>
      </c>
      <c r="F6" s="162">
        <v>5.392044065960587E-2</v>
      </c>
      <c r="G6" s="226" t="s">
        <v>118</v>
      </c>
      <c r="H6" s="227"/>
      <c r="I6" s="227"/>
      <c r="J6" s="227"/>
      <c r="K6" s="228"/>
      <c r="L6" s="221" t="s">
        <v>118</v>
      </c>
      <c r="M6" s="221"/>
      <c r="N6" s="221"/>
      <c r="O6" s="221"/>
      <c r="P6" s="222"/>
    </row>
    <row r="7" spans="1:16" ht="16.5">
      <c r="A7" s="118" t="s">
        <v>95</v>
      </c>
      <c r="B7" s="117">
        <v>6.258676114552808E-2</v>
      </c>
      <c r="C7" s="117">
        <v>2.3678315611166106E-2</v>
      </c>
      <c r="D7" s="117">
        <v>0.67145008415271501</v>
      </c>
      <c r="E7" s="117">
        <v>9.3211338597871576E-2</v>
      </c>
      <c r="F7" s="119">
        <v>1.5898807009712027E-2</v>
      </c>
      <c r="G7" s="117">
        <v>3.0433006929736474E-2</v>
      </c>
      <c r="H7" s="117">
        <v>1.7788911663543325E-2</v>
      </c>
      <c r="I7" s="117">
        <v>0.67145008415271501</v>
      </c>
      <c r="J7" s="117">
        <v>4.5324302800764521E-2</v>
      </c>
      <c r="K7" s="119">
        <v>2.649327490365971E-2</v>
      </c>
      <c r="L7" s="221" t="s">
        <v>118</v>
      </c>
      <c r="M7" s="221"/>
      <c r="N7" s="221"/>
      <c r="O7" s="221"/>
      <c r="P7" s="222"/>
    </row>
    <row r="8" spans="1:16" ht="16.5">
      <c r="A8" s="118" t="s">
        <v>94</v>
      </c>
      <c r="B8" s="223" t="s">
        <v>118</v>
      </c>
      <c r="C8" s="223"/>
      <c r="D8" s="223"/>
      <c r="E8" s="223"/>
      <c r="F8" s="224"/>
      <c r="G8" s="223" t="s">
        <v>118</v>
      </c>
      <c r="H8" s="223"/>
      <c r="I8" s="223"/>
      <c r="J8" s="223"/>
      <c r="K8" s="224"/>
      <c r="L8" s="223" t="s">
        <v>118</v>
      </c>
      <c r="M8" s="223"/>
      <c r="N8" s="223"/>
      <c r="O8" s="223"/>
      <c r="P8" s="224"/>
    </row>
    <row r="9" spans="1:16" ht="16.5">
      <c r="A9" s="141" t="s">
        <v>93</v>
      </c>
      <c r="B9" s="142">
        <v>8.1660401726311768E-2</v>
      </c>
      <c r="C9" s="142">
        <v>2.1320818256139077E-2</v>
      </c>
      <c r="D9" s="142">
        <v>0.5926122774382141</v>
      </c>
      <c r="E9" s="142">
        <v>0.13779735053637274</v>
      </c>
      <c r="F9" s="143">
        <v>3.5977685694103749E-2</v>
      </c>
      <c r="G9" s="219" t="s">
        <v>118</v>
      </c>
      <c r="H9" s="219"/>
      <c r="I9" s="219"/>
      <c r="J9" s="219"/>
      <c r="K9" s="220"/>
      <c r="L9" s="219" t="s">
        <v>118</v>
      </c>
      <c r="M9" s="219"/>
      <c r="N9" s="219"/>
      <c r="O9" s="219"/>
      <c r="P9" s="220"/>
    </row>
    <row r="10" spans="1:16" ht="16.5" customHeight="1">
      <c r="A10" s="148"/>
      <c r="B10" s="148"/>
      <c r="C10" s="148"/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</row>
    <row r="11" spans="1:16" ht="13.5" customHeight="1">
      <c r="A11" s="149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</row>
    <row r="12" spans="1:16" ht="14.25" customHeight="1">
      <c r="A12" s="149"/>
      <c r="B12" s="149"/>
      <c r="C12" s="149"/>
      <c r="D12" s="149"/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49"/>
    </row>
    <row r="13" spans="1:16" ht="14.25">
      <c r="A13" s="210" t="s">
        <v>185</v>
      </c>
      <c r="B13" s="208"/>
      <c r="C13" s="208"/>
      <c r="D13" s="208"/>
      <c r="E13" s="208"/>
      <c r="F13" s="208"/>
      <c r="G13" s="208"/>
      <c r="H13" s="208"/>
      <c r="I13" s="208"/>
      <c r="J13" s="208"/>
      <c r="K13" s="144"/>
      <c r="L13" s="144"/>
      <c r="M13" s="144"/>
      <c r="N13" s="144"/>
      <c r="O13" s="144"/>
      <c r="P13" s="144"/>
    </row>
    <row r="14" spans="1:16" ht="14.25">
      <c r="A14" s="209" t="s">
        <v>117</v>
      </c>
      <c r="B14" s="208"/>
      <c r="C14" s="208"/>
      <c r="D14" s="208"/>
      <c r="E14" s="208"/>
      <c r="F14" s="208"/>
      <c r="G14" s="208"/>
      <c r="H14" s="208"/>
      <c r="I14" s="208"/>
      <c r="J14" s="208"/>
      <c r="K14" s="144"/>
      <c r="L14" s="144"/>
      <c r="M14" s="144"/>
      <c r="N14" s="144"/>
      <c r="O14" s="144"/>
      <c r="P14" s="144"/>
    </row>
    <row r="15" spans="1:16" ht="14.25">
      <c r="A15" s="121"/>
      <c r="B15" s="225" t="s">
        <v>113</v>
      </c>
      <c r="C15" s="225"/>
      <c r="D15" s="225"/>
      <c r="E15" s="225"/>
      <c r="F15" s="225"/>
      <c r="G15" s="225" t="s">
        <v>114</v>
      </c>
      <c r="H15" s="225"/>
      <c r="I15" s="225"/>
      <c r="J15" s="225"/>
      <c r="K15" s="225"/>
      <c r="L15" s="225" t="s">
        <v>115</v>
      </c>
      <c r="M15" s="225"/>
      <c r="N15" s="225"/>
      <c r="O15" s="225"/>
      <c r="P15" s="225"/>
    </row>
    <row r="16" spans="1:16" ht="14.25">
      <c r="A16" s="118"/>
      <c r="B16" s="11" t="s">
        <v>62</v>
      </c>
      <c r="C16" s="11" t="s">
        <v>63</v>
      </c>
      <c r="D16" s="11" t="s">
        <v>116</v>
      </c>
      <c r="E16" s="11" t="s">
        <v>64</v>
      </c>
      <c r="F16" s="120" t="s">
        <v>63</v>
      </c>
      <c r="G16" s="11" t="s">
        <v>62</v>
      </c>
      <c r="H16" s="11" t="s">
        <v>63</v>
      </c>
      <c r="I16" s="11" t="s">
        <v>116</v>
      </c>
      <c r="J16" s="11" t="s">
        <v>64</v>
      </c>
      <c r="K16" s="120" t="s">
        <v>63</v>
      </c>
      <c r="L16" s="11" t="s">
        <v>62</v>
      </c>
      <c r="M16" s="11" t="s">
        <v>63</v>
      </c>
      <c r="N16" s="11" t="s">
        <v>116</v>
      </c>
      <c r="O16" s="11" t="s">
        <v>64</v>
      </c>
      <c r="P16" s="120" t="s">
        <v>63</v>
      </c>
    </row>
    <row r="17" spans="1:16" ht="16.5">
      <c r="A17" s="118" t="s">
        <v>140</v>
      </c>
      <c r="B17" s="227" t="s">
        <v>118</v>
      </c>
      <c r="C17" s="227"/>
      <c r="D17" s="227"/>
      <c r="E17" s="227"/>
      <c r="F17" s="228"/>
      <c r="G17" s="227" t="s">
        <v>118</v>
      </c>
      <c r="H17" s="227"/>
      <c r="I17" s="227"/>
      <c r="J17" s="227"/>
      <c r="K17" s="228"/>
      <c r="L17" s="231" t="s">
        <v>118</v>
      </c>
      <c r="M17" s="231"/>
      <c r="N17" s="231"/>
      <c r="O17" s="231"/>
      <c r="P17" s="228"/>
    </row>
    <row r="18" spans="1:16" ht="16.5">
      <c r="A18" s="141" t="s">
        <v>139</v>
      </c>
      <c r="B18" s="229" t="s">
        <v>118</v>
      </c>
      <c r="C18" s="229"/>
      <c r="D18" s="229"/>
      <c r="E18" s="229"/>
      <c r="F18" s="230"/>
      <c r="G18" s="159">
        <v>1.1504596032897907E-3</v>
      </c>
      <c r="H18" s="159">
        <v>4.6548115461454085E-4</v>
      </c>
      <c r="I18" s="159">
        <v>0.64171331857831004</v>
      </c>
      <c r="J18" s="159">
        <v>1.7927937133026747E-3</v>
      </c>
      <c r="K18" s="160">
        <v>7.2537243834333305E-4</v>
      </c>
      <c r="L18" s="229" t="s">
        <v>118</v>
      </c>
      <c r="M18" s="229"/>
      <c r="N18" s="229"/>
      <c r="O18" s="229"/>
      <c r="P18" s="230"/>
    </row>
    <row r="19" spans="1:16">
      <c r="A19" s="145"/>
      <c r="B19" s="145"/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145"/>
      <c r="N19" s="145"/>
      <c r="O19" s="145"/>
      <c r="P19" s="145"/>
    </row>
    <row r="20" spans="1:16">
      <c r="A20" s="145"/>
      <c r="B20" s="145"/>
      <c r="C20" s="145"/>
      <c r="D20" s="145"/>
      <c r="E20" s="145"/>
      <c r="F20" s="145"/>
      <c r="G20" s="145"/>
      <c r="H20" s="145"/>
      <c r="I20" s="145"/>
      <c r="J20" s="145"/>
      <c r="K20" s="145"/>
      <c r="L20" s="145"/>
      <c r="M20" s="145"/>
      <c r="N20" s="145"/>
      <c r="O20" s="145"/>
      <c r="P20" s="145"/>
    </row>
  </sheetData>
  <mergeCells count="19">
    <mergeCell ref="B18:F18"/>
    <mergeCell ref="L18:P18"/>
    <mergeCell ref="B15:F15"/>
    <mergeCell ref="G15:K15"/>
    <mergeCell ref="L15:P15"/>
    <mergeCell ref="B17:F17"/>
    <mergeCell ref="G17:K17"/>
    <mergeCell ref="L17:P17"/>
    <mergeCell ref="B4:F4"/>
    <mergeCell ref="G4:K4"/>
    <mergeCell ref="L4:P4"/>
    <mergeCell ref="B8:F8"/>
    <mergeCell ref="G8:K8"/>
    <mergeCell ref="G6:K6"/>
    <mergeCell ref="G9:K9"/>
    <mergeCell ref="L6:P6"/>
    <mergeCell ref="L7:P7"/>
    <mergeCell ref="L8:P8"/>
    <mergeCell ref="L9:P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4"/>
  <sheetViews>
    <sheetView workbookViewId="0"/>
  </sheetViews>
  <sheetFormatPr defaultColWidth="28.5703125" defaultRowHeight="12.75"/>
  <cols>
    <col min="1" max="1" width="94" style="122" bestFit="1" customWidth="1"/>
    <col min="2" max="16384" width="28.5703125" style="122"/>
  </cols>
  <sheetData>
    <row r="1" spans="1:6" ht="15">
      <c r="A1" s="140"/>
    </row>
    <row r="2" spans="1:6" ht="15">
      <c r="A2" s="139" t="s">
        <v>110</v>
      </c>
    </row>
    <row r="3" spans="1:6" ht="15">
      <c r="A3" s="138" t="s">
        <v>109</v>
      </c>
    </row>
    <row r="4" spans="1:6" ht="15">
      <c r="A4" s="138" t="s">
        <v>108</v>
      </c>
    </row>
    <row r="5" spans="1:6" ht="15">
      <c r="A5" s="138" t="s">
        <v>107</v>
      </c>
    </row>
    <row r="6" spans="1:6" ht="15">
      <c r="A6" s="138" t="s">
        <v>8</v>
      </c>
    </row>
    <row r="7" spans="1:6" ht="15">
      <c r="A7" s="138" t="s">
        <v>143</v>
      </c>
    </row>
    <row r="8" spans="1:6" ht="15">
      <c r="A8" s="138" t="s">
        <v>142</v>
      </c>
    </row>
    <row r="9" spans="1:6" ht="14.25">
      <c r="A9" s="216" t="s">
        <v>186</v>
      </c>
    </row>
    <row r="10" spans="1:6" ht="14.25">
      <c r="A10" s="137"/>
    </row>
    <row r="11" spans="1:6" ht="14.25">
      <c r="A11" s="137"/>
    </row>
    <row r="12" spans="1:6" s="97" customFormat="1" ht="14.25">
      <c r="A12" s="202" t="s">
        <v>193</v>
      </c>
      <c r="B12" s="95"/>
      <c r="C12" s="96"/>
      <c r="D12" s="96"/>
      <c r="E12" s="96"/>
      <c r="F12" s="96"/>
    </row>
    <row r="13" spans="1:6" s="10" customFormat="1" ht="14.25">
      <c r="A13" s="98" t="s">
        <v>0</v>
      </c>
      <c r="B13" s="98" t="s">
        <v>104</v>
      </c>
      <c r="C13" s="98" t="s">
        <v>103</v>
      </c>
      <c r="D13" s="98" t="s">
        <v>63</v>
      </c>
      <c r="E13" s="98" t="s">
        <v>103</v>
      </c>
      <c r="F13" s="99" t="s">
        <v>102</v>
      </c>
    </row>
    <row r="14" spans="1:6" ht="14.25">
      <c r="A14" s="124" t="s">
        <v>20</v>
      </c>
      <c r="B14" s="136">
        <v>0.41460000000000002</v>
      </c>
      <c r="C14" s="136">
        <f>AVERAGE(B14,B15,B16)</f>
        <v>0.41673333333333334</v>
      </c>
      <c r="D14" s="123">
        <f>STDEV(B14,B15,B16)</f>
        <v>9.2856520144432089E-3</v>
      </c>
      <c r="E14" s="136">
        <v>0.41673333333333334</v>
      </c>
      <c r="F14" s="99">
        <v>0</v>
      </c>
    </row>
    <row r="15" spans="1:6" ht="14.25">
      <c r="A15" s="124" t="s">
        <v>26</v>
      </c>
      <c r="B15" s="136">
        <v>0.4269</v>
      </c>
      <c r="C15" s="124"/>
      <c r="E15" s="136">
        <v>0.54626666666666657</v>
      </c>
      <c r="F15" s="99">
        <v>0.1</v>
      </c>
    </row>
    <row r="16" spans="1:6" ht="14.25">
      <c r="A16" s="124" t="s">
        <v>85</v>
      </c>
      <c r="B16" s="136">
        <v>0.40870000000000001</v>
      </c>
      <c r="C16" s="124"/>
      <c r="E16" s="136">
        <v>0.6434333333333333</v>
      </c>
      <c r="F16" s="99">
        <v>0.2</v>
      </c>
    </row>
    <row r="17" spans="1:6" ht="14.25">
      <c r="A17" s="124" t="s">
        <v>21</v>
      </c>
      <c r="B17" s="136">
        <v>0.5423</v>
      </c>
      <c r="C17" s="136">
        <f>AVERAGE(B17,B18,B19)</f>
        <v>0.54626666666666657</v>
      </c>
      <c r="D17" s="123">
        <f>STDEV(B17,B18,B19)</f>
        <v>4.8686069191641685E-3</v>
      </c>
      <c r="E17" s="136">
        <v>0.73763333333333325</v>
      </c>
      <c r="F17" s="99">
        <v>0.3</v>
      </c>
    </row>
    <row r="18" spans="1:6" ht="14.25">
      <c r="A18" s="124" t="s">
        <v>27</v>
      </c>
      <c r="B18" s="136">
        <v>0.55169999999999997</v>
      </c>
      <c r="C18" s="124"/>
      <c r="E18" s="136">
        <v>0.8254999999999999</v>
      </c>
      <c r="F18" s="99">
        <v>0.4</v>
      </c>
    </row>
    <row r="19" spans="1:6" ht="14.25">
      <c r="A19" s="124" t="s">
        <v>33</v>
      </c>
      <c r="B19" s="136">
        <v>0.54479999999999995</v>
      </c>
      <c r="C19" s="124"/>
      <c r="E19" s="136">
        <v>0.93176666666666674</v>
      </c>
      <c r="F19" s="11">
        <v>0.6</v>
      </c>
    </row>
    <row r="20" spans="1:6" ht="14.25">
      <c r="A20" s="124" t="s">
        <v>22</v>
      </c>
      <c r="B20" s="136">
        <v>0.63419999999999999</v>
      </c>
      <c r="C20" s="136">
        <f>AVERAGE(B20,B21,B22)</f>
        <v>0.6434333333333333</v>
      </c>
      <c r="D20" s="123">
        <f>STDEV(B20,B21,B22)</f>
        <v>2.2237430906769169E-2</v>
      </c>
      <c r="E20" s="136">
        <v>1.0473666666666666</v>
      </c>
      <c r="F20" s="99">
        <v>0.8</v>
      </c>
    </row>
    <row r="21" spans="1:6">
      <c r="A21" s="124" t="s">
        <v>28</v>
      </c>
      <c r="B21" s="136">
        <v>0.66879999999999995</v>
      </c>
      <c r="C21" s="124"/>
    </row>
    <row r="22" spans="1:6">
      <c r="A22" s="124" t="s">
        <v>84</v>
      </c>
      <c r="B22" s="136">
        <v>0.62729999999999997</v>
      </c>
      <c r="C22" s="124"/>
    </row>
    <row r="23" spans="1:6">
      <c r="A23" s="124" t="s">
        <v>23</v>
      </c>
      <c r="B23" s="136">
        <v>0.71399999999999997</v>
      </c>
      <c r="C23" s="136">
        <f>AVERAGE(B23,B24,B25)</f>
        <v>0.73763333333333325</v>
      </c>
      <c r="D23" s="123">
        <f>STDEV(B23,B24,B25)</f>
        <v>2.7824868972437831E-2</v>
      </c>
    </row>
    <row r="24" spans="1:6">
      <c r="A24" s="124" t="s">
        <v>29</v>
      </c>
      <c r="B24" s="136">
        <v>0.76829999999999998</v>
      </c>
      <c r="C24" s="124"/>
    </row>
    <row r="25" spans="1:6">
      <c r="A25" s="124" t="s">
        <v>83</v>
      </c>
      <c r="B25" s="136">
        <v>0.73060000000000003</v>
      </c>
      <c r="C25" s="124"/>
    </row>
    <row r="26" spans="1:6">
      <c r="A26" s="124" t="s">
        <v>24</v>
      </c>
      <c r="B26" s="136">
        <v>0.83299999999999996</v>
      </c>
      <c r="C26" s="136">
        <f>AVERAGE(B26,B27,B28)</f>
        <v>0.8254999999999999</v>
      </c>
      <c r="D26" s="123">
        <f>STDEV(B26,B27,B28)</f>
        <v>2.7916124372842306E-2</v>
      </c>
    </row>
    <row r="27" spans="1:6">
      <c r="A27" s="124" t="s">
        <v>30</v>
      </c>
      <c r="B27" s="136">
        <v>0.84889999999999999</v>
      </c>
      <c r="C27" s="124"/>
    </row>
    <row r="28" spans="1:6">
      <c r="A28" s="124" t="s">
        <v>36</v>
      </c>
      <c r="B28" s="136">
        <v>0.79459999999999997</v>
      </c>
      <c r="C28" s="124"/>
    </row>
    <row r="29" spans="1:6">
      <c r="A29" s="124" t="s">
        <v>91</v>
      </c>
      <c r="B29" s="136">
        <v>0.91739999999999999</v>
      </c>
      <c r="C29" s="136">
        <f>AVERAGE(B29,B30,B31)</f>
        <v>0.93176666666666674</v>
      </c>
      <c r="D29" s="123">
        <f>STDEV(B29,B30,B31)</f>
        <v>2.9683384802500743E-2</v>
      </c>
    </row>
    <row r="30" spans="1:6">
      <c r="A30" s="124" t="s">
        <v>90</v>
      </c>
      <c r="B30" s="136">
        <v>0.96589999999999998</v>
      </c>
      <c r="C30" s="124"/>
    </row>
    <row r="31" spans="1:6">
      <c r="A31" s="124" t="s">
        <v>101</v>
      </c>
      <c r="B31" s="136">
        <v>0.91200000000000003</v>
      </c>
      <c r="C31" s="124"/>
    </row>
    <row r="32" spans="1:6">
      <c r="A32" s="124" t="s">
        <v>89</v>
      </c>
      <c r="B32" s="136">
        <v>1.0631999999999999</v>
      </c>
      <c r="C32" s="136">
        <f>AVERAGE(B32,B33,B34)</f>
        <v>1.0473666666666666</v>
      </c>
      <c r="D32" s="123">
        <f>STDEV(B32,B33,B34)</f>
        <v>2.3471756076896607E-2</v>
      </c>
    </row>
    <row r="33" spans="1:16">
      <c r="A33" s="124" t="s">
        <v>88</v>
      </c>
      <c r="B33" s="136">
        <v>1.0585</v>
      </c>
      <c r="C33" s="124"/>
    </row>
    <row r="34" spans="1:16">
      <c r="A34" s="124" t="s">
        <v>100</v>
      </c>
      <c r="B34" s="136">
        <v>1.0204</v>
      </c>
      <c r="C34" s="124"/>
    </row>
    <row r="35" spans="1:16">
      <c r="A35" s="124"/>
      <c r="B35" s="124"/>
      <c r="C35" s="136"/>
      <c r="D35" s="123"/>
    </row>
    <row r="36" spans="1:16">
      <c r="A36" s="124"/>
      <c r="B36" s="124"/>
      <c r="C36" s="124"/>
    </row>
    <row r="37" spans="1:16" s="97" customFormat="1" ht="14.25">
      <c r="A37" s="103" t="s">
        <v>194</v>
      </c>
      <c r="B37" s="95"/>
      <c r="C37" s="103" t="s">
        <v>141</v>
      </c>
      <c r="D37" s="96"/>
      <c r="E37" s="96"/>
      <c r="F37" s="96"/>
      <c r="G37" s="96"/>
      <c r="H37" s="96"/>
    </row>
    <row r="38" spans="1:16" ht="15">
      <c r="A38" s="11" t="s">
        <v>37</v>
      </c>
      <c r="B38" s="98" t="s">
        <v>98</v>
      </c>
      <c r="C38" s="105" t="s">
        <v>175</v>
      </c>
      <c r="D38" s="98" t="s">
        <v>174</v>
      </c>
      <c r="E38" s="105" t="s">
        <v>97</v>
      </c>
      <c r="F38" s="106" t="s">
        <v>173</v>
      </c>
      <c r="G38" s="104" t="s">
        <v>96</v>
      </c>
    </row>
    <row r="39" spans="1:16" ht="14.25">
      <c r="A39" s="98" t="s">
        <v>187</v>
      </c>
      <c r="B39" s="124">
        <v>0.90569999999999995</v>
      </c>
      <c r="C39" s="123">
        <f>(B39-0.4722)/0.7681</f>
        <v>0.56437963806795977</v>
      </c>
      <c r="D39" s="122">
        <v>1</v>
      </c>
      <c r="F39" s="123">
        <f>AVERAGE(C39,C40)</f>
        <v>0.56027860955604725</v>
      </c>
      <c r="G39" s="123">
        <f>STDEV(C39,C40)</f>
        <v>5.7997301412253573E-3</v>
      </c>
    </row>
    <row r="40" spans="1:16" ht="14.25">
      <c r="A40" s="98"/>
      <c r="B40" s="124">
        <v>0.89939999999999998</v>
      </c>
      <c r="C40" s="123">
        <f>(B40-0.4722)/0.7681</f>
        <v>0.55617758104413484</v>
      </c>
      <c r="D40" s="122">
        <v>1</v>
      </c>
      <c r="F40" s="123"/>
      <c r="G40" s="123"/>
    </row>
    <row r="41" spans="1:16" ht="14.25">
      <c r="A41" s="98"/>
      <c r="F41" s="123"/>
      <c r="G41" s="123"/>
    </row>
    <row r="42" spans="1:16" ht="14.25">
      <c r="A42" s="98"/>
      <c r="F42" s="123"/>
      <c r="G42" s="123"/>
    </row>
    <row r="43" spans="1:16" ht="14.25">
      <c r="A43" s="98" t="s">
        <v>119</v>
      </c>
      <c r="B43" s="124">
        <v>0.96909999999999996</v>
      </c>
      <c r="C43" s="123">
        <f>(B43-0.4722)/0.7681</f>
        <v>0.64692097383153224</v>
      </c>
      <c r="D43" s="122">
        <v>1</v>
      </c>
      <c r="F43" s="123">
        <f>AVERAGE(C43,C44)</f>
        <v>0.64171331857831004</v>
      </c>
      <c r="G43" s="123">
        <f>STDEV(C43,C44)</f>
        <v>7.3647366872703285E-3</v>
      </c>
    </row>
    <row r="44" spans="1:16" ht="14.25">
      <c r="A44" s="98"/>
      <c r="B44" s="124">
        <v>0.96109999999999995</v>
      </c>
      <c r="C44" s="123">
        <f>(B44-0.4722)/0.7681</f>
        <v>0.63650566332508784</v>
      </c>
      <c r="D44" s="122">
        <v>1</v>
      </c>
      <c r="F44" s="123"/>
      <c r="G44" s="123"/>
    </row>
    <row r="47" spans="1:16" ht="14.25">
      <c r="A47" s="14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</row>
    <row r="48" spans="1:16" ht="15">
      <c r="A48" s="213" t="s">
        <v>110</v>
      </c>
      <c r="B48" s="93"/>
      <c r="C48" s="94"/>
      <c r="D48" s="94"/>
      <c r="E48" s="94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</row>
    <row r="49" spans="1:16" ht="15">
      <c r="A49" s="214" t="s">
        <v>109</v>
      </c>
      <c r="B49" s="93"/>
      <c r="C49" s="94"/>
      <c r="D49" s="94"/>
      <c r="E49" s="94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</row>
    <row r="50" spans="1:16" ht="15">
      <c r="A50" s="214" t="s">
        <v>108</v>
      </c>
      <c r="B50" s="93"/>
      <c r="C50" s="94"/>
      <c r="D50" s="94"/>
      <c r="E50" s="94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</row>
    <row r="51" spans="1:16" ht="15">
      <c r="A51" s="214" t="s">
        <v>107</v>
      </c>
      <c r="B51" s="93"/>
      <c r="C51" s="94"/>
      <c r="D51" s="94"/>
      <c r="E51" s="94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</row>
    <row r="52" spans="1:16" ht="15">
      <c r="A52" s="214" t="s">
        <v>8</v>
      </c>
      <c r="B52" s="93"/>
      <c r="C52" s="94"/>
      <c r="D52" s="94"/>
      <c r="E52" s="94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</row>
    <row r="53" spans="1:16" ht="15">
      <c r="A53" s="214" t="s">
        <v>106</v>
      </c>
      <c r="B53" s="11"/>
      <c r="C53" s="11"/>
      <c r="D53" s="94"/>
      <c r="E53" s="94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</row>
    <row r="54" spans="1:16" ht="15">
      <c r="A54" s="214" t="s">
        <v>105</v>
      </c>
      <c r="B54" s="93"/>
      <c r="C54" s="94"/>
      <c r="D54" s="94"/>
      <c r="E54" s="94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</row>
    <row r="55" spans="1:16" ht="15">
      <c r="A55" s="215" t="s">
        <v>188</v>
      </c>
      <c r="B55" s="93"/>
      <c r="C55" s="94"/>
      <c r="D55" s="94"/>
      <c r="E55" s="94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</row>
    <row r="56" spans="1:16" ht="14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</row>
    <row r="57" spans="1:16" ht="14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</row>
    <row r="58" spans="1:16" ht="14.25">
      <c r="A58" s="202" t="s">
        <v>193</v>
      </c>
      <c r="B58" s="95"/>
      <c r="C58" s="96"/>
      <c r="D58" s="96"/>
      <c r="E58" s="96"/>
      <c r="F58" s="96"/>
      <c r="G58" s="97"/>
      <c r="H58" s="97"/>
      <c r="I58" s="97"/>
      <c r="J58" s="97"/>
      <c r="K58" s="97"/>
      <c r="L58" s="97"/>
      <c r="M58" s="97"/>
      <c r="N58" s="97"/>
      <c r="O58" s="97"/>
      <c r="P58" s="97"/>
    </row>
    <row r="59" spans="1:16" ht="14.25">
      <c r="A59" s="98" t="s">
        <v>0</v>
      </c>
      <c r="B59" s="98" t="s">
        <v>104</v>
      </c>
      <c r="C59" s="98" t="s">
        <v>103</v>
      </c>
      <c r="D59" s="98" t="s">
        <v>63</v>
      </c>
      <c r="E59" s="98" t="s">
        <v>103</v>
      </c>
      <c r="F59" s="99" t="s">
        <v>102</v>
      </c>
      <c r="G59" s="10"/>
      <c r="H59" s="10"/>
      <c r="I59" s="10"/>
      <c r="J59" s="10"/>
      <c r="K59" s="10"/>
      <c r="L59" s="10"/>
      <c r="M59" s="10"/>
      <c r="N59" s="10"/>
      <c r="O59" s="10"/>
      <c r="P59" s="10"/>
    </row>
    <row r="60" spans="1:16" ht="14.25">
      <c r="A60" s="11" t="s">
        <v>20</v>
      </c>
      <c r="B60" s="13">
        <v>0.36720000000000003</v>
      </c>
      <c r="C60" s="31">
        <f>AVERAGE(B60,B61,B62)</f>
        <v>0.36810000000000004</v>
      </c>
      <c r="D60" s="32">
        <f>STDEV(B60,B61,B62)</f>
        <v>1.227477087362531E-2</v>
      </c>
      <c r="E60" s="13">
        <v>0.36810000000000004</v>
      </c>
      <c r="F60" s="99">
        <v>0</v>
      </c>
      <c r="G60" s="10"/>
      <c r="H60" s="10"/>
      <c r="I60" s="10"/>
      <c r="J60" s="10"/>
      <c r="K60" s="10"/>
      <c r="L60" s="10"/>
      <c r="M60" s="10"/>
      <c r="N60" s="10"/>
      <c r="O60" s="10"/>
      <c r="P60" s="10"/>
    </row>
    <row r="61" spans="1:16" ht="14.25">
      <c r="A61" s="11" t="s">
        <v>26</v>
      </c>
      <c r="B61" s="13">
        <v>0.35630000000000001</v>
      </c>
      <c r="C61" s="11"/>
      <c r="D61" s="32"/>
      <c r="E61" s="13">
        <v>0.42799999999999999</v>
      </c>
      <c r="F61" s="99">
        <v>0.1</v>
      </c>
      <c r="G61" s="10"/>
      <c r="H61" s="10"/>
      <c r="I61" s="10"/>
      <c r="J61" s="10"/>
      <c r="K61" s="10"/>
      <c r="L61" s="10"/>
      <c r="M61" s="10"/>
      <c r="N61" s="10"/>
      <c r="O61" s="10"/>
      <c r="P61" s="10"/>
    </row>
    <row r="62" spans="1:16" ht="14.25">
      <c r="A62" s="11" t="s">
        <v>85</v>
      </c>
      <c r="B62" s="13">
        <v>0.38080000000000003</v>
      </c>
      <c r="C62" s="11"/>
      <c r="D62" s="32"/>
      <c r="E62" s="13">
        <v>0.46056666666666662</v>
      </c>
      <c r="F62" s="99">
        <v>0.2</v>
      </c>
      <c r="G62" s="10"/>
      <c r="H62" s="10"/>
      <c r="I62" s="10"/>
      <c r="J62" s="10"/>
      <c r="K62" s="10"/>
      <c r="L62" s="10"/>
      <c r="M62" s="10"/>
      <c r="N62" s="10"/>
      <c r="O62" s="10"/>
      <c r="P62" s="10"/>
    </row>
    <row r="63" spans="1:16" ht="14.25">
      <c r="A63" s="11" t="s">
        <v>21</v>
      </c>
      <c r="B63" s="13">
        <v>0.4234</v>
      </c>
      <c r="C63" s="31">
        <f>AVERAGE(B63,B64,B65)</f>
        <v>0.42799999999999999</v>
      </c>
      <c r="D63" s="32">
        <f>STDEV(B63,B64,B65)</f>
        <v>7.7090855488832141E-3</v>
      </c>
      <c r="E63" s="13">
        <v>0.48296666666666671</v>
      </c>
      <c r="F63" s="99">
        <v>0.3</v>
      </c>
      <c r="G63" s="10"/>
      <c r="H63" s="10"/>
      <c r="I63" s="10"/>
      <c r="J63" s="10"/>
      <c r="K63" s="10"/>
      <c r="L63" s="10"/>
      <c r="M63" s="10"/>
      <c r="N63" s="10"/>
      <c r="O63" s="10"/>
      <c r="P63" s="10"/>
    </row>
    <row r="64" spans="1:16" ht="14.25">
      <c r="A64" s="11" t="s">
        <v>27</v>
      </c>
      <c r="B64" s="13">
        <v>0.43690000000000001</v>
      </c>
      <c r="C64" s="11"/>
      <c r="D64" s="32"/>
      <c r="E64" s="13">
        <v>0.51486666666666669</v>
      </c>
      <c r="F64" s="99">
        <v>0.4</v>
      </c>
      <c r="G64" s="10"/>
      <c r="H64" s="10"/>
      <c r="I64" s="10"/>
      <c r="J64" s="10"/>
      <c r="K64" s="10"/>
      <c r="L64" s="10"/>
      <c r="M64" s="10"/>
      <c r="N64" s="10"/>
      <c r="O64" s="10"/>
      <c r="P64" s="10"/>
    </row>
    <row r="65" spans="1:16" ht="14.25">
      <c r="A65" s="11" t="s">
        <v>33</v>
      </c>
      <c r="B65" s="13">
        <v>0.42370000000000002</v>
      </c>
      <c r="C65" s="11"/>
      <c r="D65" s="32"/>
      <c r="E65" s="13">
        <v>0.60973333333333335</v>
      </c>
      <c r="F65" s="11">
        <v>0.6</v>
      </c>
      <c r="G65" s="10"/>
      <c r="H65" s="10"/>
      <c r="I65" s="10"/>
      <c r="J65" s="10"/>
      <c r="K65" s="10"/>
      <c r="L65" s="10"/>
      <c r="M65" s="10"/>
      <c r="N65" s="10"/>
      <c r="O65" s="10"/>
      <c r="P65" s="10"/>
    </row>
    <row r="66" spans="1:16" ht="14.25">
      <c r="A66" s="11" t="s">
        <v>22</v>
      </c>
      <c r="B66" s="13">
        <v>0.46829999999999999</v>
      </c>
      <c r="C66" s="31">
        <f>AVERAGE(B66,B67,B68)</f>
        <v>0.46056666666666662</v>
      </c>
      <c r="D66" s="32">
        <f>STDEV(B66,B67,B68)</f>
        <v>8.7300248185977827E-3</v>
      </c>
      <c r="E66" s="11"/>
      <c r="F66" s="11"/>
      <c r="G66" s="10"/>
      <c r="H66" s="10"/>
      <c r="I66" s="10"/>
      <c r="J66" s="10"/>
      <c r="K66" s="10"/>
      <c r="L66" s="10"/>
      <c r="M66" s="10"/>
      <c r="N66" s="10"/>
      <c r="O66" s="10"/>
      <c r="P66" s="10"/>
    </row>
    <row r="67" spans="1:16" ht="14.25">
      <c r="A67" s="11" t="s">
        <v>28</v>
      </c>
      <c r="B67" s="13">
        <v>0.4511</v>
      </c>
      <c r="C67" s="11"/>
      <c r="D67" s="32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</row>
    <row r="68" spans="1:16" ht="14.25">
      <c r="A68" s="11" t="s">
        <v>84</v>
      </c>
      <c r="B68" s="13">
        <v>0.46229999999999999</v>
      </c>
      <c r="C68" s="11"/>
      <c r="D68" s="32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</row>
    <row r="69" spans="1:16" ht="14.25">
      <c r="A69" s="11" t="s">
        <v>23</v>
      </c>
      <c r="B69" s="13">
        <v>0.47949999999999998</v>
      </c>
      <c r="C69" s="31">
        <f>AVERAGE(B69,B70,B71)</f>
        <v>0.48296666666666671</v>
      </c>
      <c r="D69" s="32">
        <f>STDEV(B69,B70,B71)</f>
        <v>2.2104826019069563E-2</v>
      </c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</row>
    <row r="70" spans="1:16" ht="14.25">
      <c r="A70" s="11" t="s">
        <v>29</v>
      </c>
      <c r="B70" s="13">
        <v>0.50660000000000005</v>
      </c>
      <c r="C70" s="11"/>
      <c r="D70" s="32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</row>
    <row r="71" spans="1:16" ht="14.25">
      <c r="A71" s="11" t="s">
        <v>83</v>
      </c>
      <c r="B71" s="13">
        <v>0.46279999999999999</v>
      </c>
      <c r="C71" s="11"/>
      <c r="D71" s="32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</row>
    <row r="72" spans="1:16" ht="14.25">
      <c r="A72" s="11" t="s">
        <v>24</v>
      </c>
      <c r="B72" s="13">
        <v>0.52769999999999995</v>
      </c>
      <c r="C72" s="31">
        <f>AVERAGE(B72,B73,B74)</f>
        <v>0.51486666666666669</v>
      </c>
      <c r="D72" s="32">
        <f>STDEV(B72,B73,B74)</f>
        <v>2.0688724787510059E-2</v>
      </c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</row>
    <row r="73" spans="1:16" ht="14.25">
      <c r="A73" s="11" t="s">
        <v>30</v>
      </c>
      <c r="B73" s="13">
        <v>0.49099999999999999</v>
      </c>
      <c r="C73" s="11"/>
      <c r="D73" s="32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</row>
    <row r="74" spans="1:16" ht="14.25">
      <c r="A74" s="11" t="s">
        <v>36</v>
      </c>
      <c r="B74" s="13">
        <v>0.52590000000000003</v>
      </c>
      <c r="C74" s="11"/>
      <c r="D74" s="32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</row>
    <row r="75" spans="1:16" ht="14.25">
      <c r="A75" s="11" t="s">
        <v>91</v>
      </c>
      <c r="B75" s="13">
        <v>0.60029999999999994</v>
      </c>
      <c r="C75" s="31">
        <f>AVERAGE(B75,B76,B77)</f>
        <v>0.60973333333333335</v>
      </c>
      <c r="D75" s="32">
        <f>STDEV(B75,B76,B77)</f>
        <v>3.0947751668470733E-2</v>
      </c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</row>
    <row r="76" spans="1:16" ht="14.25">
      <c r="A76" s="11" t="s">
        <v>90</v>
      </c>
      <c r="B76" s="13">
        <v>0.64429999999999998</v>
      </c>
      <c r="C76" s="11"/>
      <c r="D76" s="32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</row>
    <row r="77" spans="1:16" ht="14.25">
      <c r="A77" s="11" t="s">
        <v>101</v>
      </c>
      <c r="B77" s="13">
        <v>0.58460000000000001</v>
      </c>
      <c r="C77" s="11"/>
      <c r="D77" s="32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</row>
    <row r="78" spans="1:16" ht="14.25">
      <c r="A78" s="100" t="s">
        <v>89</v>
      </c>
      <c r="B78" s="84">
        <v>0.56089999999999995</v>
      </c>
      <c r="C78" s="101">
        <f>AVERAGE(B78,B79,B80)</f>
        <v>0.62619999999999998</v>
      </c>
      <c r="D78" s="102">
        <f>STDEV(B78,B79,B80)</f>
        <v>7.2866110092415406E-2</v>
      </c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</row>
    <row r="79" spans="1:16" ht="14.25">
      <c r="A79" s="100" t="s">
        <v>88</v>
      </c>
      <c r="B79" s="84">
        <v>0.70479999999999998</v>
      </c>
      <c r="C79" s="100"/>
      <c r="D79" s="102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</row>
    <row r="80" spans="1:16" ht="14.25">
      <c r="A80" s="100" t="s">
        <v>100</v>
      </c>
      <c r="B80" s="84">
        <v>0.6129</v>
      </c>
      <c r="C80" s="100"/>
      <c r="D80" s="102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</row>
    <row r="81" spans="1:16" ht="14.25">
      <c r="A81" s="11"/>
      <c r="B81" s="13"/>
      <c r="C81" s="31"/>
      <c r="D81" s="32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</row>
    <row r="82" spans="1:16" ht="14.25">
      <c r="A82" s="103" t="s">
        <v>194</v>
      </c>
      <c r="B82" s="95"/>
      <c r="C82" s="103" t="s">
        <v>99</v>
      </c>
      <c r="D82" s="96"/>
      <c r="E82" s="96"/>
      <c r="F82" s="96"/>
      <c r="G82" s="96"/>
      <c r="H82" s="96"/>
      <c r="I82" s="97"/>
      <c r="J82" s="97"/>
      <c r="K82" s="97"/>
      <c r="L82" s="97"/>
      <c r="M82" s="97"/>
      <c r="N82" s="97"/>
      <c r="O82" s="97"/>
      <c r="P82" s="97"/>
    </row>
    <row r="83" spans="1:16" ht="15">
      <c r="A83" s="11" t="s">
        <v>37</v>
      </c>
      <c r="B83" s="98" t="s">
        <v>98</v>
      </c>
      <c r="C83" s="105" t="s">
        <v>175</v>
      </c>
      <c r="D83" s="98" t="s">
        <v>174</v>
      </c>
      <c r="E83" s="105" t="s">
        <v>97</v>
      </c>
      <c r="F83" s="106" t="s">
        <v>173</v>
      </c>
      <c r="G83" s="104" t="s">
        <v>96</v>
      </c>
    </row>
    <row r="84" spans="1:16" ht="14.25">
      <c r="A84" s="98" t="s">
        <v>189</v>
      </c>
      <c r="B84" s="11"/>
      <c r="C84" s="107"/>
      <c r="D84" s="108"/>
      <c r="E84" s="109"/>
      <c r="F84" s="107" t="s">
        <v>176</v>
      </c>
      <c r="G84" s="107"/>
      <c r="H84" s="10"/>
      <c r="I84" s="10"/>
      <c r="J84" s="10"/>
      <c r="K84" s="10"/>
      <c r="L84" s="10"/>
      <c r="M84" s="10"/>
      <c r="N84" s="10"/>
      <c r="O84" s="10"/>
      <c r="P84" s="10"/>
    </row>
    <row r="85" spans="1:16" ht="14.25">
      <c r="A85" s="98"/>
      <c r="B85" s="98"/>
      <c r="C85" s="107"/>
      <c r="D85" s="108"/>
      <c r="E85" s="109"/>
      <c r="F85" s="98" t="s">
        <v>177</v>
      </c>
      <c r="G85" s="98"/>
      <c r="H85" s="10"/>
      <c r="I85" s="10"/>
      <c r="J85" s="10"/>
      <c r="K85" s="10"/>
      <c r="L85" s="10"/>
      <c r="M85" s="10"/>
      <c r="N85" s="10"/>
      <c r="O85" s="10"/>
      <c r="P85" s="10"/>
    </row>
    <row r="86" spans="1:16" ht="14.25">
      <c r="A86" s="98"/>
      <c r="B86" s="98"/>
      <c r="C86" s="107"/>
      <c r="D86" s="108"/>
      <c r="E86" s="109"/>
      <c r="F86" s="98"/>
      <c r="G86" s="98"/>
      <c r="H86" s="10"/>
      <c r="I86" s="10"/>
      <c r="J86" s="10"/>
      <c r="K86" s="10"/>
      <c r="L86" s="10"/>
      <c r="M86" s="10"/>
      <c r="N86" s="10"/>
      <c r="O86" s="10"/>
      <c r="P86" s="10"/>
    </row>
    <row r="87" spans="1:16" ht="15">
      <c r="A87" s="98"/>
      <c r="B87" s="110"/>
      <c r="C87" s="107"/>
      <c r="D87" s="98"/>
      <c r="E87" s="109"/>
      <c r="F87" s="104"/>
      <c r="G87" s="111"/>
      <c r="H87" s="10"/>
      <c r="I87" s="10"/>
      <c r="J87" s="10"/>
      <c r="K87" s="10"/>
      <c r="L87" s="10"/>
      <c r="M87" s="10"/>
      <c r="N87" s="10"/>
      <c r="O87" s="10"/>
      <c r="P87" s="10"/>
    </row>
    <row r="88" spans="1:16" ht="15">
      <c r="A88" s="98" t="s">
        <v>190</v>
      </c>
      <c r="B88" s="11">
        <v>0.66600000000000004</v>
      </c>
      <c r="C88" s="107">
        <f>(B88-0.377)/0.3763</f>
        <v>0.76800425192665434</v>
      </c>
      <c r="D88" s="98">
        <v>1</v>
      </c>
      <c r="E88" s="109">
        <f>C88*D88</f>
        <v>0.76800425192665434</v>
      </c>
      <c r="F88" s="111">
        <f>AVERAGE(E88,E89,E90)</f>
        <v>0.67145008415271501</v>
      </c>
      <c r="G88" s="111">
        <f>STDEV(E88,E89,E90)</f>
        <v>8.4134064164410272E-2</v>
      </c>
      <c r="H88" s="10"/>
      <c r="I88" s="10"/>
      <c r="J88" s="10"/>
      <c r="K88" s="10"/>
      <c r="L88" s="10"/>
      <c r="M88" s="10"/>
      <c r="N88" s="10"/>
      <c r="O88" s="10"/>
      <c r="P88" s="10"/>
    </row>
    <row r="89" spans="1:16" ht="15">
      <c r="A89" s="98"/>
      <c r="B89" s="11">
        <v>0.61499999999999999</v>
      </c>
      <c r="C89" s="107">
        <f>(B89-0.377)/0.3763</f>
        <v>0.63247408982195052</v>
      </c>
      <c r="D89" s="98">
        <v>1</v>
      </c>
      <c r="E89" s="109">
        <f>C89*D89</f>
        <v>0.63247408982195052</v>
      </c>
      <c r="F89" s="111"/>
      <c r="G89" s="111"/>
      <c r="H89" s="10"/>
      <c r="I89" s="10"/>
      <c r="J89" s="10"/>
      <c r="K89" s="10"/>
      <c r="L89" s="10"/>
      <c r="M89" s="10"/>
      <c r="N89" s="10"/>
      <c r="O89" s="10"/>
      <c r="P89" s="10"/>
    </row>
    <row r="90" spans="1:16" ht="15">
      <c r="A90" s="98"/>
      <c r="B90" s="11">
        <v>0.60799999999999998</v>
      </c>
      <c r="C90" s="107">
        <f>(B90-0.377)/0.3763</f>
        <v>0.61387191070954017</v>
      </c>
      <c r="D90" s="98">
        <v>1</v>
      </c>
      <c r="E90" s="109">
        <f>C90*D90</f>
        <v>0.61387191070954017</v>
      </c>
      <c r="F90" s="111"/>
      <c r="G90" s="111"/>
      <c r="H90" s="10"/>
      <c r="I90" s="10"/>
      <c r="J90" s="10"/>
      <c r="K90" s="10"/>
      <c r="L90" s="10"/>
      <c r="M90" s="10"/>
      <c r="N90" s="10"/>
      <c r="O90" s="10"/>
      <c r="P90" s="10"/>
    </row>
    <row r="91" spans="1:16" ht="15">
      <c r="A91" s="98"/>
      <c r="B91" s="11"/>
      <c r="C91" s="107"/>
      <c r="D91" s="98"/>
      <c r="E91" s="109"/>
      <c r="F91" s="111"/>
      <c r="G91" s="111"/>
      <c r="H91" s="10"/>
      <c r="I91" s="10"/>
      <c r="J91" s="10"/>
      <c r="K91" s="10"/>
      <c r="L91" s="10"/>
      <c r="M91" s="10"/>
      <c r="N91" s="10"/>
      <c r="O91" s="10"/>
      <c r="P91" s="10"/>
    </row>
    <row r="92" spans="1:16" ht="15">
      <c r="A92" s="98"/>
      <c r="B92" s="110"/>
      <c r="C92" s="107"/>
      <c r="D92" s="98"/>
      <c r="E92" s="109"/>
      <c r="F92" s="111"/>
      <c r="G92" s="111"/>
      <c r="H92" s="10"/>
      <c r="I92" s="10"/>
      <c r="J92" s="10"/>
      <c r="K92" s="10"/>
      <c r="L92" s="10"/>
      <c r="M92" s="10"/>
      <c r="N92" s="10"/>
      <c r="O92" s="10"/>
      <c r="P92" s="10"/>
    </row>
    <row r="93" spans="1:16" ht="15">
      <c r="A93" s="98"/>
      <c r="B93" s="84"/>
      <c r="C93" s="112"/>
      <c r="D93" s="113"/>
      <c r="E93" s="114"/>
      <c r="F93" s="115"/>
      <c r="G93" s="111"/>
      <c r="H93" s="10"/>
      <c r="I93" s="10"/>
      <c r="J93" s="10"/>
      <c r="K93" s="10"/>
      <c r="L93" s="10"/>
      <c r="M93" s="10"/>
      <c r="N93" s="10"/>
      <c r="O93" s="10"/>
      <c r="P93" s="10"/>
    </row>
    <row r="94" spans="1:16" ht="15">
      <c r="A94" s="98" t="s">
        <v>191</v>
      </c>
      <c r="B94" s="11">
        <v>0.55400000000000005</v>
      </c>
      <c r="C94" s="107">
        <f>(B94-0.377)/0.3763</f>
        <v>0.47036938612808937</v>
      </c>
      <c r="D94" s="11">
        <v>1</v>
      </c>
      <c r="E94" s="109">
        <f>C94*D94</f>
        <v>0.47036938612808937</v>
      </c>
      <c r="F94" s="111">
        <f>AVERAGE(E94,E95,E96)</f>
        <v>0.48188502081672424</v>
      </c>
      <c r="G94" s="111">
        <f>STDEV(E94,E95,E96)</f>
        <v>6.84949895375076E-2</v>
      </c>
      <c r="H94" s="10"/>
      <c r="I94" s="10"/>
      <c r="J94" s="10"/>
      <c r="K94" s="10"/>
      <c r="L94" s="10"/>
      <c r="M94" s="10"/>
      <c r="N94" s="10"/>
      <c r="O94" s="10"/>
      <c r="P94" s="10"/>
    </row>
    <row r="95" spans="1:16" ht="15">
      <c r="A95" s="98"/>
      <c r="B95" s="11">
        <v>0.53500000000000003</v>
      </c>
      <c r="C95" s="107">
        <f>(B95-0.377)/0.3763</f>
        <v>0.41987775710868991</v>
      </c>
      <c r="D95" s="98">
        <v>1</v>
      </c>
      <c r="E95" s="109">
        <f>C95*D95</f>
        <v>0.41987775710868991</v>
      </c>
      <c r="F95" s="104"/>
      <c r="G95" s="111"/>
      <c r="H95" s="10"/>
      <c r="I95" s="10"/>
      <c r="J95" s="10"/>
      <c r="K95" s="10"/>
      <c r="L95" s="10"/>
      <c r="M95" s="10"/>
      <c r="N95" s="10"/>
      <c r="O95" s="10"/>
      <c r="P95" s="10"/>
    </row>
    <row r="96" spans="1:16" ht="15">
      <c r="A96" s="98"/>
      <c r="B96" s="11">
        <v>0.58599999999999997</v>
      </c>
      <c r="C96" s="107">
        <f>(B96-0.377)/0.3763</f>
        <v>0.55540791921339339</v>
      </c>
      <c r="D96" s="98">
        <v>1</v>
      </c>
      <c r="E96" s="109">
        <f>C96*D96</f>
        <v>0.55540791921339339</v>
      </c>
      <c r="F96" s="104"/>
      <c r="G96" s="111"/>
      <c r="H96" s="10"/>
      <c r="I96" s="10"/>
      <c r="J96" s="10"/>
      <c r="K96" s="10"/>
      <c r="L96" s="10"/>
      <c r="M96" s="10"/>
      <c r="N96" s="10"/>
      <c r="O96" s="10"/>
      <c r="P96" s="10"/>
    </row>
    <row r="97" spans="1:16" ht="15">
      <c r="A97" s="94"/>
      <c r="B97" s="116"/>
      <c r="C97" s="112"/>
      <c r="D97" s="113"/>
      <c r="E97" s="114"/>
      <c r="F97" s="104"/>
      <c r="G97" s="104"/>
      <c r="H97" s="10"/>
      <c r="I97" s="10"/>
      <c r="J97" s="10"/>
      <c r="K97" s="10"/>
      <c r="L97" s="10"/>
      <c r="M97" s="10"/>
      <c r="N97" s="10"/>
      <c r="O97" s="10"/>
      <c r="P97" s="10"/>
    </row>
    <row r="98" spans="1:16" ht="15">
      <c r="A98" s="94"/>
      <c r="B98" s="84"/>
      <c r="C98" s="112"/>
      <c r="D98" s="100"/>
      <c r="E98" s="114"/>
      <c r="F98" s="15"/>
      <c r="G98" s="104"/>
      <c r="H98" s="10"/>
      <c r="I98" s="10"/>
      <c r="J98" s="10"/>
      <c r="K98" s="10"/>
      <c r="L98" s="10"/>
      <c r="M98" s="10"/>
      <c r="N98" s="10"/>
      <c r="O98" s="10"/>
      <c r="P98" s="10"/>
    </row>
    <row r="99" spans="1:16" ht="15">
      <c r="A99" s="98" t="s">
        <v>192</v>
      </c>
      <c r="B99" s="11">
        <v>0.61199999999999999</v>
      </c>
      <c r="C99" s="107">
        <f>(B99-0.377)/0.3763</f>
        <v>0.62450172734520326</v>
      </c>
      <c r="D99" s="11">
        <v>1</v>
      </c>
      <c r="E99" s="109">
        <f>C99*D99</f>
        <v>0.62450172734520326</v>
      </c>
      <c r="F99" s="111">
        <f>AVERAGE(E99,E100,E101)</f>
        <v>0.5926122774382141</v>
      </c>
      <c r="G99" s="111">
        <f>STDEV(E99,E100,E101)</f>
        <v>4.422885191892971E-2</v>
      </c>
      <c r="H99" s="10"/>
      <c r="I99" s="10"/>
      <c r="J99" s="10"/>
      <c r="K99" s="10"/>
      <c r="L99" s="10"/>
      <c r="M99" s="10"/>
      <c r="N99" s="10"/>
      <c r="O99" s="10"/>
      <c r="P99" s="10"/>
    </row>
    <row r="100" spans="1:16" ht="15">
      <c r="A100" s="10"/>
      <c r="B100" s="11">
        <v>0.58099999999999996</v>
      </c>
      <c r="C100" s="107">
        <f>(B100-0.377)/0.3763</f>
        <v>0.54212064841881469</v>
      </c>
      <c r="D100" s="11">
        <v>1</v>
      </c>
      <c r="E100" s="109">
        <f>C100*D100</f>
        <v>0.54212064841881469</v>
      </c>
      <c r="F100" s="15"/>
      <c r="G100" s="15"/>
      <c r="H100" s="10"/>
      <c r="I100" s="10"/>
      <c r="J100" s="10"/>
      <c r="K100" s="10"/>
      <c r="L100" s="10"/>
      <c r="M100" s="10"/>
      <c r="N100" s="10"/>
      <c r="O100" s="10"/>
      <c r="P100" s="10"/>
    </row>
    <row r="101" spans="1:16" ht="15">
      <c r="A101" s="10"/>
      <c r="B101" s="11">
        <v>0.60699999999999998</v>
      </c>
      <c r="C101" s="107">
        <f>(B101-0.377)/0.3763</f>
        <v>0.61121445655062445</v>
      </c>
      <c r="D101" s="11">
        <v>1</v>
      </c>
      <c r="E101" s="109">
        <f>C101*D101</f>
        <v>0.61121445655062445</v>
      </c>
      <c r="F101" s="15"/>
      <c r="G101" s="15"/>
      <c r="H101" s="10"/>
      <c r="I101" s="10"/>
      <c r="J101" s="10"/>
      <c r="K101" s="10"/>
      <c r="L101" s="10"/>
      <c r="M101" s="10"/>
      <c r="N101" s="10"/>
      <c r="O101" s="10"/>
      <c r="P101" s="10"/>
    </row>
    <row r="102" spans="1:16" ht="15">
      <c r="A102" s="10"/>
      <c r="B102" s="11"/>
      <c r="C102" s="11"/>
      <c r="D102" s="11"/>
      <c r="E102" s="11"/>
      <c r="F102" s="15"/>
      <c r="G102" s="15"/>
      <c r="H102" s="10"/>
      <c r="I102" s="10"/>
      <c r="J102" s="10"/>
      <c r="K102" s="10"/>
      <c r="L102" s="10"/>
      <c r="M102" s="10"/>
      <c r="N102" s="10"/>
      <c r="O102" s="10"/>
      <c r="P102" s="10"/>
    </row>
    <row r="103" spans="1:16" ht="14.25">
      <c r="A103" s="10"/>
      <c r="B103" s="11"/>
      <c r="C103" s="11"/>
      <c r="D103" s="11"/>
      <c r="E103" s="11"/>
      <c r="F103" s="11"/>
      <c r="G103" s="11"/>
      <c r="H103" s="10"/>
      <c r="I103" s="10"/>
      <c r="J103" s="10"/>
      <c r="K103" s="10"/>
      <c r="L103" s="10"/>
      <c r="M103" s="10"/>
      <c r="N103" s="10"/>
      <c r="O103" s="10"/>
      <c r="P103" s="10"/>
    </row>
    <row r="104" spans="1:16" ht="14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</row>
  </sheetData>
  <autoFilter ref="C1:C40"/>
  <pageMargins left="0.75" right="0.75" top="1" bottom="1" header="0.5" footer="0.5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R607"/>
  <sheetViews>
    <sheetView tabSelected="1" zoomScale="85" zoomScaleNormal="85" workbookViewId="0">
      <selection activeCell="B32" sqref="B32"/>
    </sheetView>
  </sheetViews>
  <sheetFormatPr defaultRowHeight="12.75"/>
  <cols>
    <col min="1" max="1" width="37" bestFit="1" customWidth="1"/>
    <col min="2" max="2" width="18" bestFit="1" customWidth="1"/>
    <col min="3" max="3" width="21.140625" bestFit="1" customWidth="1"/>
    <col min="4" max="4" width="16.28515625" bestFit="1" customWidth="1"/>
    <col min="5" max="5" width="20.42578125" bestFit="1" customWidth="1"/>
    <col min="6" max="6" width="23.7109375" bestFit="1" customWidth="1"/>
    <col min="7" max="7" width="23.42578125" customWidth="1"/>
    <col min="8" max="8" width="27.28515625" bestFit="1" customWidth="1"/>
    <col min="9" max="9" width="21.140625" bestFit="1" customWidth="1"/>
    <col min="10" max="10" width="16.28515625" bestFit="1" customWidth="1"/>
    <col min="11" max="11" width="20.7109375" bestFit="1" customWidth="1"/>
    <col min="12" max="12" width="19.7109375" bestFit="1" customWidth="1"/>
    <col min="13" max="13" width="15.85546875" bestFit="1" customWidth="1"/>
    <col min="14" max="14" width="8.140625" bestFit="1" customWidth="1"/>
    <col min="15" max="15" width="23.28515625" bestFit="1" customWidth="1"/>
  </cols>
  <sheetData>
    <row r="1" spans="1:18" ht="14.25">
      <c r="A1" s="163" t="s">
        <v>198</v>
      </c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</row>
    <row r="2" spans="1:18" ht="14.25">
      <c r="A2" s="3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</row>
    <row r="3" spans="1:18" ht="14.25">
      <c r="A3" s="3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</row>
    <row r="4" spans="1:18" ht="15">
      <c r="A4" s="36" t="s">
        <v>117</v>
      </c>
      <c r="B4" s="164"/>
      <c r="C4" s="155"/>
      <c r="D4" s="155"/>
      <c r="E4" s="165"/>
      <c r="F4" s="166"/>
      <c r="G4" s="155"/>
      <c r="H4" s="167" t="s">
        <v>46</v>
      </c>
      <c r="I4" s="155"/>
      <c r="J4" s="155"/>
      <c r="K4" s="155"/>
      <c r="L4" s="155"/>
      <c r="M4" s="155"/>
      <c r="N4" s="155"/>
      <c r="O4" s="155"/>
      <c r="P4" s="155"/>
      <c r="Q4" s="155"/>
    </row>
    <row r="5" spans="1:18" ht="15.75" thickBot="1">
      <c r="A5" s="40" t="s">
        <v>19</v>
      </c>
      <c r="B5" s="155"/>
      <c r="C5" s="155"/>
      <c r="D5" s="155"/>
      <c r="E5" s="165"/>
      <c r="F5" s="166"/>
      <c r="G5" s="155" t="s">
        <v>47</v>
      </c>
      <c r="H5" s="155" t="s">
        <v>48</v>
      </c>
      <c r="I5" s="155"/>
      <c r="J5" s="168" t="s">
        <v>49</v>
      </c>
      <c r="K5" s="155">
        <f>200/5</f>
        <v>40</v>
      </c>
      <c r="L5" s="155" t="s">
        <v>50</v>
      </c>
      <c r="M5" s="169" t="s">
        <v>51</v>
      </c>
      <c r="N5" s="168"/>
      <c r="O5" s="211" t="s">
        <v>52</v>
      </c>
      <c r="P5" s="170" t="s">
        <v>53</v>
      </c>
      <c r="Q5" s="155"/>
    </row>
    <row r="6" spans="1:18" ht="15.75" thickBot="1">
      <c r="A6" s="2" t="s">
        <v>0</v>
      </c>
      <c r="B6" s="171" t="s">
        <v>37</v>
      </c>
      <c r="C6" s="172" t="s">
        <v>54</v>
      </c>
      <c r="D6" s="173" t="s">
        <v>55</v>
      </c>
      <c r="E6" s="174" t="s">
        <v>56</v>
      </c>
      <c r="F6" s="175" t="s">
        <v>57</v>
      </c>
      <c r="G6" s="176" t="s">
        <v>58</v>
      </c>
      <c r="H6" s="177" t="s">
        <v>59</v>
      </c>
      <c r="I6" s="178" t="s">
        <v>60</v>
      </c>
      <c r="J6" s="177" t="s">
        <v>59</v>
      </c>
      <c r="K6" s="178" t="s">
        <v>61</v>
      </c>
      <c r="L6" s="176" t="s">
        <v>59</v>
      </c>
      <c r="M6" s="179" t="s">
        <v>62</v>
      </c>
      <c r="N6" s="180" t="s">
        <v>63</v>
      </c>
      <c r="O6" s="212" t="s">
        <v>216</v>
      </c>
      <c r="P6" s="181" t="s">
        <v>64</v>
      </c>
      <c r="Q6" s="182" t="s">
        <v>63</v>
      </c>
    </row>
    <row r="7" spans="1:18" ht="14.25">
      <c r="A7" s="3" t="s">
        <v>20</v>
      </c>
      <c r="B7" s="163" t="s">
        <v>124</v>
      </c>
      <c r="C7" s="26">
        <v>6.8388278388278545E-5</v>
      </c>
      <c r="D7" s="183">
        <v>0.97853945803840658</v>
      </c>
      <c r="E7" s="27">
        <f>AVERAGE(C7,C8)</f>
        <v>5.8772893772893795E-5</v>
      </c>
      <c r="F7" s="3"/>
      <c r="G7" s="3"/>
      <c r="H7" s="3"/>
      <c r="I7" s="3"/>
      <c r="J7" s="3"/>
      <c r="K7" s="3"/>
      <c r="L7" s="27"/>
      <c r="M7" s="3"/>
      <c r="N7" s="3"/>
      <c r="O7" s="3"/>
      <c r="P7" s="3"/>
      <c r="Q7" s="3"/>
    </row>
    <row r="8" spans="1:18" ht="14.25">
      <c r="A8" s="3" t="s">
        <v>21</v>
      </c>
      <c r="B8" s="163" t="s">
        <v>124</v>
      </c>
      <c r="C8" s="26">
        <v>4.9157509157509046E-5</v>
      </c>
      <c r="D8" s="183">
        <v>0.98613848157921069</v>
      </c>
      <c r="E8" s="27">
        <v>5.8772893772893795E-5</v>
      </c>
      <c r="F8" s="3"/>
      <c r="G8" s="3"/>
      <c r="H8" s="3"/>
      <c r="I8" s="3"/>
      <c r="J8" s="3"/>
      <c r="K8" s="3"/>
      <c r="L8" s="27"/>
      <c r="M8" s="184"/>
      <c r="N8" s="184"/>
      <c r="O8" s="3"/>
      <c r="P8" s="184"/>
      <c r="Q8" s="184"/>
    </row>
    <row r="9" spans="1:18" ht="14.25">
      <c r="A9" s="3" t="s">
        <v>22</v>
      </c>
      <c r="B9" s="163" t="s">
        <v>195</v>
      </c>
      <c r="C9" s="26">
        <v>1.2380708180708183E-3</v>
      </c>
      <c r="D9" s="183">
        <v>0.99940329000584449</v>
      </c>
      <c r="E9" s="27">
        <v>5.8772893772893795E-5</v>
      </c>
      <c r="F9" s="27">
        <f t="shared" ref="F9:F11" si="0">C9-E9</f>
        <v>1.1792979242979246E-3</v>
      </c>
      <c r="G9" s="183">
        <f t="shared" ref="G9:G11" si="1">F9*60</f>
        <v>7.0757875457875472E-2</v>
      </c>
      <c r="H9" s="183">
        <f t="shared" ref="H9:H11" si="2">G9/9.15</f>
        <v>7.7331011429372098E-3</v>
      </c>
      <c r="I9" s="3">
        <v>5</v>
      </c>
      <c r="J9" s="183">
        <f t="shared" ref="J9:J11" si="3">H9*I9</f>
        <v>3.8665505714686049E-2</v>
      </c>
      <c r="K9" s="3">
        <v>40</v>
      </c>
      <c r="L9" s="183">
        <f t="shared" ref="L9:L11" si="4">J9*K9</f>
        <v>1.546620228587442</v>
      </c>
      <c r="M9" s="184">
        <f>AVERAGE(L9,L10,L11)</f>
        <v>1.6142997257751359</v>
      </c>
      <c r="N9" s="184">
        <f>STDEV(L9,L10,L11)</f>
        <v>0.31779196910492352</v>
      </c>
      <c r="O9" s="185">
        <v>5.8937198067632854</v>
      </c>
      <c r="P9" s="185">
        <f>M9/O9</f>
        <v>0.2739016747831583</v>
      </c>
      <c r="Q9" s="185">
        <f>N9/O9</f>
        <v>5.392044065960587E-2</v>
      </c>
    </row>
    <row r="10" spans="1:18" ht="14.25">
      <c r="A10" s="3" t="s">
        <v>23</v>
      </c>
      <c r="B10" s="163" t="s">
        <v>195</v>
      </c>
      <c r="C10" s="26">
        <v>1.5536385836385832E-3</v>
      </c>
      <c r="D10" s="183">
        <v>0.99985185779804286</v>
      </c>
      <c r="E10" s="27">
        <v>5.8772893772893795E-5</v>
      </c>
      <c r="F10" s="27">
        <f t="shared" si="0"/>
        <v>1.4948656898656895E-3</v>
      </c>
      <c r="G10" s="183">
        <f t="shared" si="1"/>
        <v>8.9691941391941366E-2</v>
      </c>
      <c r="H10" s="183">
        <f t="shared" si="2"/>
        <v>9.80239796633239E-3</v>
      </c>
      <c r="I10" s="3">
        <v>5</v>
      </c>
      <c r="J10" s="183">
        <f t="shared" si="3"/>
        <v>4.9011989831661953E-2</v>
      </c>
      <c r="K10" s="3">
        <v>40</v>
      </c>
      <c r="L10" s="183">
        <f t="shared" si="4"/>
        <v>1.960479593266478</v>
      </c>
      <c r="M10" s="184"/>
      <c r="N10" s="184"/>
      <c r="O10" s="3"/>
      <c r="P10" s="184"/>
      <c r="Q10" s="184"/>
    </row>
    <row r="11" spans="1:18" ht="14.25">
      <c r="A11" s="3" t="s">
        <v>24</v>
      </c>
      <c r="B11" s="163" t="s">
        <v>195</v>
      </c>
      <c r="C11" s="26">
        <v>1.0773199023199028E-3</v>
      </c>
      <c r="D11" s="183">
        <v>0.99975201841204875</v>
      </c>
      <c r="E11" s="27">
        <v>5.8772893772893795E-5</v>
      </c>
      <c r="F11" s="27">
        <f t="shared" si="0"/>
        <v>1.0185470085470091E-3</v>
      </c>
      <c r="G11" s="183">
        <f t="shared" si="1"/>
        <v>6.1112820512820548E-2</v>
      </c>
      <c r="H11" s="183">
        <f t="shared" si="2"/>
        <v>6.6789967773574366E-3</v>
      </c>
      <c r="I11" s="3">
        <v>5</v>
      </c>
      <c r="J11" s="183">
        <f t="shared" si="3"/>
        <v>3.3394983886787181E-2</v>
      </c>
      <c r="K11" s="3">
        <v>40</v>
      </c>
      <c r="L11" s="183">
        <f t="shared" si="4"/>
        <v>1.3357993554714873</v>
      </c>
      <c r="M11" s="184"/>
      <c r="N11" s="184"/>
      <c r="O11" s="3"/>
      <c r="P11" s="184"/>
      <c r="Q11" s="184"/>
    </row>
    <row r="12" spans="1:18">
      <c r="A12" s="187"/>
      <c r="B12" s="187"/>
      <c r="C12" s="187"/>
      <c r="D12" s="187"/>
      <c r="E12" s="187"/>
      <c r="F12" s="187"/>
      <c r="G12" s="187"/>
      <c r="H12" s="187"/>
      <c r="I12" s="187"/>
      <c r="J12" s="187"/>
      <c r="K12" s="187"/>
      <c r="L12" s="187"/>
      <c r="M12" s="187"/>
      <c r="N12" s="187"/>
      <c r="O12" s="187"/>
      <c r="P12" s="187"/>
      <c r="Q12" s="187"/>
      <c r="R12" s="187"/>
    </row>
    <row r="13" spans="1:18" ht="15">
      <c r="A13" s="36" t="s">
        <v>117</v>
      </c>
      <c r="B13" s="20"/>
      <c r="C13" s="49"/>
      <c r="D13" s="22"/>
      <c r="E13" s="49"/>
      <c r="F13" s="49"/>
      <c r="G13" s="188"/>
      <c r="H13" s="189"/>
      <c r="I13" s="188"/>
      <c r="J13" s="188"/>
      <c r="K13" s="188"/>
      <c r="L13" s="188"/>
      <c r="M13" s="188"/>
      <c r="N13" s="188"/>
      <c r="O13" s="188"/>
      <c r="P13" s="188"/>
      <c r="Q13" s="188"/>
      <c r="R13" s="187"/>
    </row>
    <row r="14" spans="1:18" ht="15.75" thickBot="1">
      <c r="A14" s="40" t="s">
        <v>25</v>
      </c>
      <c r="B14" s="20"/>
      <c r="C14" s="49"/>
      <c r="D14" s="22"/>
      <c r="E14" s="49"/>
      <c r="F14" s="49"/>
      <c r="G14" s="188"/>
      <c r="H14" s="188"/>
      <c r="I14" s="188"/>
      <c r="J14" s="190"/>
      <c r="K14" s="188"/>
      <c r="L14" s="188"/>
      <c r="M14" s="191"/>
      <c r="N14" s="190"/>
      <c r="O14" s="190"/>
      <c r="P14" s="190"/>
      <c r="Q14" s="188"/>
      <c r="R14" s="187"/>
    </row>
    <row r="15" spans="1:18" ht="15.75" thickBot="1">
      <c r="A15" s="44" t="s">
        <v>0</v>
      </c>
      <c r="B15" s="45" t="s">
        <v>37</v>
      </c>
      <c r="C15" s="46" t="s">
        <v>54</v>
      </c>
      <c r="D15" s="50" t="s">
        <v>55</v>
      </c>
      <c r="E15" s="47" t="s">
        <v>56</v>
      </c>
      <c r="F15" s="51" t="s">
        <v>57</v>
      </c>
      <c r="G15" s="190"/>
      <c r="H15" s="190"/>
      <c r="I15" s="190"/>
      <c r="J15" s="190"/>
      <c r="K15" s="190"/>
      <c r="L15" s="190"/>
      <c r="M15" s="191"/>
      <c r="N15" s="190"/>
      <c r="O15" s="190"/>
      <c r="P15" s="190"/>
      <c r="Q15" s="190"/>
      <c r="R15" s="187"/>
    </row>
    <row r="16" spans="1:18" ht="14.25">
      <c r="A16" s="11" t="s">
        <v>26</v>
      </c>
      <c r="B16" s="20" t="s">
        <v>44</v>
      </c>
      <c r="C16" s="49">
        <v>-2.7100122100122095E-5</v>
      </c>
      <c r="D16" s="22">
        <v>0.87570663407942184</v>
      </c>
      <c r="E16" s="49">
        <f>AVERAGE(C16,C17)</f>
        <v>-1.8423014183883651E-5</v>
      </c>
      <c r="F16" s="49"/>
      <c r="G16" s="192"/>
      <c r="H16" s="192"/>
      <c r="I16" s="192"/>
      <c r="J16" s="192"/>
      <c r="K16" s="192"/>
      <c r="L16" s="192"/>
      <c r="M16" s="195"/>
      <c r="N16" s="192"/>
      <c r="O16" s="192"/>
      <c r="P16" s="192"/>
      <c r="Q16" s="188"/>
      <c r="R16" s="187"/>
    </row>
    <row r="17" spans="1:18" ht="14.25">
      <c r="A17" s="11" t="s">
        <v>27</v>
      </c>
      <c r="B17" s="20" t="s">
        <v>44</v>
      </c>
      <c r="C17" s="49">
        <v>-9.7459062676452038E-6</v>
      </c>
      <c r="D17" s="22">
        <v>0.27315585532552189</v>
      </c>
      <c r="E17" s="49">
        <v>-1.8423014183883651E-5</v>
      </c>
      <c r="F17" s="49"/>
      <c r="G17" s="192"/>
      <c r="H17" s="192"/>
      <c r="I17" s="192"/>
      <c r="J17" s="192"/>
      <c r="K17" s="192"/>
      <c r="L17" s="192"/>
      <c r="M17" s="195"/>
      <c r="N17" s="192"/>
      <c r="O17" s="192"/>
      <c r="P17" s="192"/>
      <c r="Q17" s="188"/>
      <c r="R17" s="187"/>
    </row>
    <row r="18" spans="1:18" ht="14.25">
      <c r="A18" s="11" t="s">
        <v>28</v>
      </c>
      <c r="B18" s="163" t="s">
        <v>195</v>
      </c>
      <c r="C18" s="49">
        <v>-7.2527472527472505E-5</v>
      </c>
      <c r="D18" s="22">
        <v>0.92297479932490922</v>
      </c>
      <c r="E18" s="49">
        <v>-1.8423014183883651E-5</v>
      </c>
      <c r="F18" s="49">
        <f>C18-0</f>
        <v>-7.2527472527472505E-5</v>
      </c>
      <c r="G18" s="192"/>
      <c r="H18" s="192"/>
      <c r="I18" s="192"/>
      <c r="J18" s="192"/>
      <c r="K18" s="192"/>
      <c r="L18" s="192"/>
      <c r="M18" s="192"/>
      <c r="N18" s="192"/>
      <c r="O18" s="192"/>
      <c r="P18" s="192"/>
      <c r="Q18" s="188"/>
      <c r="R18" s="187"/>
    </row>
    <row r="19" spans="1:18" ht="14.25">
      <c r="A19" s="11" t="s">
        <v>29</v>
      </c>
      <c r="B19" s="163" t="s">
        <v>195</v>
      </c>
      <c r="C19" s="49">
        <v>-2.0152625152625318E-5</v>
      </c>
      <c r="D19" s="22">
        <v>0.80514923749026091</v>
      </c>
      <c r="E19" s="49">
        <v>-1.8423014183883651E-5</v>
      </c>
      <c r="F19" s="49">
        <f>C19-0</f>
        <v>-2.0152625152625318E-5</v>
      </c>
      <c r="G19" s="192"/>
      <c r="H19" s="192"/>
      <c r="I19" s="192"/>
      <c r="J19" s="192"/>
      <c r="K19" s="192"/>
      <c r="L19" s="192"/>
      <c r="M19" s="192"/>
      <c r="N19" s="192"/>
      <c r="O19" s="192"/>
      <c r="P19" s="192"/>
      <c r="Q19" s="188"/>
      <c r="R19" s="187"/>
    </row>
    <row r="20" spans="1:18" ht="14.25">
      <c r="A20" s="11" t="s">
        <v>30</v>
      </c>
      <c r="B20" s="163" t="s">
        <v>195</v>
      </c>
      <c r="C20" s="49">
        <v>-3.1556776556776573E-5</v>
      </c>
      <c r="D20" s="22">
        <v>0.84509433219866736</v>
      </c>
      <c r="E20" s="49">
        <v>-1.8423014183883651E-5</v>
      </c>
      <c r="F20" s="49">
        <f>C20-0</f>
        <v>-3.1556776556776573E-5</v>
      </c>
      <c r="G20" s="192"/>
      <c r="H20" s="192"/>
      <c r="I20" s="192"/>
      <c r="J20" s="192"/>
      <c r="K20" s="192"/>
      <c r="L20" s="192"/>
      <c r="M20" s="192"/>
      <c r="N20" s="192"/>
      <c r="O20" s="192"/>
      <c r="P20" s="192"/>
      <c r="Q20" s="188"/>
      <c r="R20" s="187"/>
    </row>
    <row r="21" spans="1:18" ht="14.25">
      <c r="A21" s="11"/>
      <c r="B21" s="20"/>
      <c r="C21" s="49"/>
      <c r="D21" s="22"/>
      <c r="E21" s="49"/>
      <c r="F21" s="49"/>
      <c r="G21" s="192"/>
      <c r="H21" s="192"/>
      <c r="I21" s="192"/>
      <c r="J21" s="192"/>
      <c r="K21" s="192"/>
      <c r="L21" s="192"/>
      <c r="M21" s="192"/>
      <c r="N21" s="192"/>
      <c r="O21" s="192"/>
      <c r="P21" s="192"/>
      <c r="Q21" s="188"/>
      <c r="R21" s="187"/>
    </row>
    <row r="22" spans="1:18" ht="15">
      <c r="A22" s="36" t="s">
        <v>117</v>
      </c>
      <c r="B22" s="20"/>
      <c r="C22" s="49"/>
      <c r="D22" s="22"/>
      <c r="E22" s="49"/>
      <c r="F22" s="49"/>
      <c r="G22" s="192"/>
      <c r="H22" s="192"/>
      <c r="I22" s="192"/>
      <c r="J22" s="192"/>
      <c r="K22" s="192"/>
      <c r="L22" s="192"/>
      <c r="M22" s="192"/>
      <c r="N22" s="192"/>
      <c r="O22" s="192"/>
      <c r="P22" s="192"/>
      <c r="Q22" s="188"/>
      <c r="R22" s="187"/>
    </row>
    <row r="23" spans="1:18" ht="15.75" thickBot="1">
      <c r="A23" s="40" t="s">
        <v>31</v>
      </c>
      <c r="B23" s="20"/>
      <c r="C23" s="49"/>
      <c r="D23" s="22"/>
      <c r="E23" s="49"/>
      <c r="F23" s="49"/>
      <c r="G23" s="192"/>
      <c r="H23" s="192"/>
      <c r="I23" s="192"/>
      <c r="J23" s="192"/>
      <c r="K23" s="192"/>
      <c r="L23" s="192"/>
      <c r="M23" s="192"/>
      <c r="N23" s="192"/>
      <c r="O23" s="192"/>
      <c r="P23" s="192"/>
      <c r="Q23" s="188"/>
      <c r="R23" s="187"/>
    </row>
    <row r="24" spans="1:18" ht="15.75" thickBot="1">
      <c r="A24" s="44" t="s">
        <v>0</v>
      </c>
      <c r="B24" s="45" t="s">
        <v>37</v>
      </c>
      <c r="C24" s="46" t="s">
        <v>54</v>
      </c>
      <c r="D24" s="50" t="s">
        <v>55</v>
      </c>
      <c r="E24" s="47" t="s">
        <v>56</v>
      </c>
      <c r="F24" s="51" t="s">
        <v>57</v>
      </c>
      <c r="G24" s="192"/>
      <c r="H24" s="192"/>
      <c r="I24" s="192"/>
      <c r="J24" s="192"/>
      <c r="K24" s="192"/>
      <c r="L24" s="192"/>
      <c r="M24" s="192"/>
      <c r="N24" s="192"/>
      <c r="O24" s="192"/>
      <c r="P24" s="192"/>
      <c r="Q24" s="188"/>
      <c r="R24" s="187"/>
    </row>
    <row r="25" spans="1:18" ht="14.25">
      <c r="A25" s="11" t="s">
        <v>32</v>
      </c>
      <c r="B25" s="20" t="s">
        <v>45</v>
      </c>
      <c r="C25" s="49">
        <v>-3.0725885225885217E-4</v>
      </c>
      <c r="D25" s="22">
        <v>0.95533809021646177</v>
      </c>
      <c r="E25" s="49">
        <f>AVERAGE(C25,C26)</f>
        <v>-2.8177655677655679E-4</v>
      </c>
      <c r="F25" s="49"/>
      <c r="G25" s="192"/>
      <c r="H25" s="192"/>
      <c r="I25" s="192"/>
      <c r="J25" s="192"/>
      <c r="K25" s="192"/>
      <c r="L25" s="192"/>
      <c r="M25" s="192"/>
      <c r="N25" s="192"/>
      <c r="O25" s="192"/>
      <c r="P25" s="192"/>
      <c r="Q25" s="188"/>
      <c r="R25" s="187"/>
    </row>
    <row r="26" spans="1:18" ht="14.25">
      <c r="A26" s="11" t="s">
        <v>33</v>
      </c>
      <c r="B26" s="20" t="s">
        <v>45</v>
      </c>
      <c r="C26" s="49">
        <v>-2.5629426129426141E-4</v>
      </c>
      <c r="D26" s="22">
        <v>0.95172674380669586</v>
      </c>
      <c r="E26" s="49">
        <v>-2.8177655677655679E-4</v>
      </c>
      <c r="F26" s="49"/>
      <c r="G26" s="192"/>
      <c r="H26" s="192"/>
      <c r="I26" s="192"/>
      <c r="J26" s="192"/>
      <c r="K26" s="192"/>
      <c r="L26" s="192"/>
      <c r="M26" s="192"/>
      <c r="N26" s="192"/>
      <c r="O26" s="192"/>
      <c r="P26" s="192"/>
      <c r="Q26" s="188"/>
      <c r="R26" s="187"/>
    </row>
    <row r="27" spans="1:18" ht="14.25">
      <c r="A27" s="11" t="s">
        <v>34</v>
      </c>
      <c r="B27" s="163" t="s">
        <v>195</v>
      </c>
      <c r="C27" s="49">
        <v>-4.1753968253968338E-4</v>
      </c>
      <c r="D27" s="22">
        <v>0.95768191823296211</v>
      </c>
      <c r="E27" s="49">
        <v>-2.8177655677655679E-4</v>
      </c>
      <c r="F27" s="49">
        <f>C27-0</f>
        <v>-4.1753968253968338E-4</v>
      </c>
      <c r="G27" s="192"/>
      <c r="H27" s="192"/>
      <c r="I27" s="192"/>
      <c r="J27" s="192"/>
      <c r="K27" s="192"/>
      <c r="L27" s="192"/>
      <c r="M27" s="192"/>
      <c r="N27" s="192"/>
      <c r="O27" s="192"/>
      <c r="P27" s="192"/>
      <c r="Q27" s="188"/>
      <c r="R27" s="187"/>
    </row>
    <row r="28" spans="1:18" ht="14.25">
      <c r="A28" s="11" t="s">
        <v>35</v>
      </c>
      <c r="B28" s="163" t="s">
        <v>195</v>
      </c>
      <c r="C28" s="49">
        <v>-2.7136141636141639E-4</v>
      </c>
      <c r="D28" s="22">
        <v>0.9674420524366556</v>
      </c>
      <c r="E28" s="49">
        <v>-2.8177655677655679E-4</v>
      </c>
      <c r="F28" s="49">
        <f>C28-0</f>
        <v>-2.7136141636141639E-4</v>
      </c>
      <c r="G28" s="192"/>
      <c r="H28" s="192"/>
      <c r="I28" s="192"/>
      <c r="J28" s="192"/>
      <c r="K28" s="192"/>
      <c r="L28" s="192"/>
      <c r="M28" s="192"/>
      <c r="N28" s="192"/>
      <c r="O28" s="192"/>
      <c r="P28" s="192"/>
      <c r="Q28" s="188"/>
      <c r="R28" s="187"/>
    </row>
    <row r="29" spans="1:18" ht="14.25">
      <c r="A29" s="11" t="s">
        <v>36</v>
      </c>
      <c r="B29" s="163" t="s">
        <v>195</v>
      </c>
      <c r="C29" s="49">
        <v>-4.9320314970923514E-4</v>
      </c>
      <c r="D29" s="22">
        <v>0.96703940240956632</v>
      </c>
      <c r="E29" s="49">
        <v>-2.8177655677655679E-4</v>
      </c>
      <c r="F29" s="49">
        <f>C29-0</f>
        <v>-4.9320314970923514E-4</v>
      </c>
      <c r="G29" s="192"/>
      <c r="H29" s="192"/>
      <c r="I29" s="192"/>
      <c r="J29" s="192"/>
      <c r="K29" s="192"/>
      <c r="L29" s="192"/>
      <c r="M29" s="192"/>
      <c r="N29" s="192"/>
      <c r="O29" s="192"/>
      <c r="P29" s="192"/>
      <c r="Q29" s="188"/>
      <c r="R29" s="187"/>
    </row>
    <row r="30" spans="1:18" ht="14.25">
      <c r="A30" s="12"/>
      <c r="B30" s="20"/>
      <c r="C30" s="49"/>
      <c r="D30" s="22"/>
      <c r="E30" s="49"/>
      <c r="F30" s="49"/>
      <c r="G30" s="192"/>
      <c r="H30" s="192"/>
      <c r="I30" s="192"/>
      <c r="J30" s="192"/>
      <c r="K30" s="192"/>
      <c r="L30" s="192"/>
      <c r="M30" s="192"/>
      <c r="N30" s="192"/>
      <c r="O30" s="192"/>
      <c r="P30" s="192"/>
      <c r="Q30" s="188"/>
      <c r="R30" s="187"/>
    </row>
    <row r="31" spans="1:18" ht="14.25">
      <c r="A31" s="12"/>
      <c r="B31" s="20"/>
      <c r="C31" s="49"/>
      <c r="D31" s="22"/>
      <c r="E31" s="49"/>
      <c r="F31" s="49"/>
      <c r="G31" s="192"/>
      <c r="H31" s="192"/>
      <c r="I31" s="192"/>
      <c r="J31" s="192"/>
      <c r="K31" s="192"/>
      <c r="L31" s="192"/>
      <c r="M31" s="192"/>
      <c r="N31" s="192"/>
      <c r="O31" s="192"/>
      <c r="P31" s="192"/>
      <c r="Q31" s="188"/>
      <c r="R31" s="187"/>
    </row>
    <row r="32" spans="1:18" ht="15">
      <c r="A32" s="36" t="s">
        <v>117</v>
      </c>
      <c r="B32" s="20"/>
      <c r="C32" s="49"/>
      <c r="D32" s="22"/>
      <c r="E32" s="49"/>
      <c r="F32" s="49"/>
      <c r="G32" s="192"/>
      <c r="H32" s="192"/>
      <c r="I32" s="192"/>
      <c r="J32" s="192"/>
      <c r="K32" s="192"/>
      <c r="L32" s="192"/>
      <c r="M32" s="192"/>
      <c r="N32" s="192"/>
      <c r="O32" s="192"/>
      <c r="P32" s="192"/>
      <c r="Q32" s="188"/>
      <c r="R32" s="187"/>
    </row>
    <row r="33" spans="1:18" ht="15.75" thickBot="1">
      <c r="A33" s="40" t="s">
        <v>31</v>
      </c>
      <c r="B33" s="20"/>
      <c r="C33" s="49"/>
      <c r="D33" s="22"/>
      <c r="E33" s="49"/>
      <c r="F33" s="49"/>
      <c r="G33" s="192"/>
      <c r="H33" s="192"/>
      <c r="I33" s="192"/>
      <c r="J33" s="192"/>
      <c r="K33" s="192"/>
      <c r="L33" s="192"/>
      <c r="M33" s="192"/>
      <c r="N33" s="192"/>
      <c r="O33" s="192"/>
      <c r="P33" s="192"/>
      <c r="Q33" s="188"/>
      <c r="R33" s="187"/>
    </row>
    <row r="34" spans="1:18" ht="15.75" thickBot="1">
      <c r="A34" s="44" t="s">
        <v>0</v>
      </c>
      <c r="B34" s="45" t="s">
        <v>37</v>
      </c>
      <c r="C34" s="46" t="s">
        <v>54</v>
      </c>
      <c r="D34" s="50" t="s">
        <v>55</v>
      </c>
      <c r="E34" s="47" t="s">
        <v>56</v>
      </c>
      <c r="F34" s="51" t="s">
        <v>57</v>
      </c>
      <c r="G34" s="192"/>
      <c r="H34" s="192"/>
      <c r="I34" s="192"/>
      <c r="J34" s="192"/>
      <c r="K34" s="192"/>
      <c r="L34" s="192"/>
      <c r="M34" s="192"/>
      <c r="N34" s="192"/>
      <c r="O34" s="192"/>
      <c r="P34" s="192"/>
      <c r="Q34" s="188"/>
      <c r="R34" s="187"/>
    </row>
    <row r="35" spans="1:18" ht="14.25">
      <c r="A35" s="11" t="s">
        <v>3</v>
      </c>
      <c r="B35" s="20" t="s">
        <v>45</v>
      </c>
      <c r="C35" s="49">
        <v>-1.5556419938063878E-4</v>
      </c>
      <c r="D35" s="22">
        <v>0.85972205209674168</v>
      </c>
      <c r="E35" s="49">
        <f>AVERAGE(C35)</f>
        <v>-1.5556419938063878E-4</v>
      </c>
      <c r="F35" s="49"/>
      <c r="G35" s="192"/>
      <c r="H35" s="192"/>
      <c r="I35" s="192"/>
      <c r="J35" s="192"/>
      <c r="K35" s="192"/>
      <c r="L35" s="192"/>
      <c r="M35" s="192"/>
      <c r="N35" s="192"/>
      <c r="O35" s="192"/>
      <c r="P35" s="192"/>
      <c r="Q35" s="188"/>
      <c r="R35" s="187"/>
    </row>
    <row r="36" spans="1:18" ht="14.25">
      <c r="A36" s="11" t="s">
        <v>4</v>
      </c>
      <c r="B36" s="20" t="s">
        <v>45</v>
      </c>
      <c r="C36" s="54">
        <v>-9.9281908947896883E-6</v>
      </c>
      <c r="D36" s="24">
        <v>1.1592267255954644E-2</v>
      </c>
      <c r="E36" s="49">
        <v>-1.5556419938063878E-4</v>
      </c>
      <c r="F36" s="49"/>
      <c r="G36" s="192"/>
      <c r="H36" s="192"/>
      <c r="I36" s="192"/>
      <c r="J36" s="192"/>
      <c r="K36" s="192"/>
      <c r="L36" s="192"/>
      <c r="M36" s="192"/>
      <c r="N36" s="192"/>
      <c r="O36" s="192"/>
      <c r="P36" s="192"/>
      <c r="Q36" s="188"/>
      <c r="R36" s="187"/>
    </row>
    <row r="37" spans="1:18" ht="14.25">
      <c r="A37" s="11" t="s">
        <v>5</v>
      </c>
      <c r="B37" s="163" t="s">
        <v>195</v>
      </c>
      <c r="C37" s="49">
        <v>-1.793484578929603E-4</v>
      </c>
      <c r="D37" s="22">
        <v>0.94921004763605454</v>
      </c>
      <c r="E37" s="49">
        <v>-1.5556419938063878E-4</v>
      </c>
      <c r="F37" s="49">
        <f>C37-0</f>
        <v>-1.793484578929603E-4</v>
      </c>
      <c r="G37" s="192"/>
      <c r="H37" s="192"/>
      <c r="I37" s="192"/>
      <c r="J37" s="192"/>
      <c r="K37" s="192"/>
      <c r="L37" s="192"/>
      <c r="M37" s="192"/>
      <c r="N37" s="192"/>
      <c r="O37" s="192"/>
      <c r="P37" s="192"/>
      <c r="Q37" s="188"/>
      <c r="R37" s="187"/>
    </row>
    <row r="38" spans="1:18" ht="14.25">
      <c r="A38" s="11" t="s">
        <v>6</v>
      </c>
      <c r="B38" s="163" t="s">
        <v>195</v>
      </c>
      <c r="C38" s="49">
        <v>-8.906678451410196E-5</v>
      </c>
      <c r="D38" s="22">
        <v>0.65739645515751166</v>
      </c>
      <c r="E38" s="49">
        <v>-1.5556419938063878E-4</v>
      </c>
      <c r="F38" s="49">
        <f>C38-0</f>
        <v>-8.906678451410196E-5</v>
      </c>
      <c r="G38" s="192"/>
      <c r="H38" s="192"/>
      <c r="I38" s="192"/>
      <c r="J38" s="192"/>
      <c r="K38" s="192"/>
      <c r="L38" s="192"/>
      <c r="M38" s="192"/>
      <c r="N38" s="192"/>
      <c r="O38" s="192"/>
      <c r="P38" s="192"/>
      <c r="Q38" s="188"/>
      <c r="R38" s="187"/>
    </row>
    <row r="39" spans="1:18" ht="14.25">
      <c r="A39" s="11" t="s">
        <v>7</v>
      </c>
      <c r="B39" s="163" t="s">
        <v>195</v>
      </c>
      <c r="C39" s="49">
        <v>-6.0532320729967035E-5</v>
      </c>
      <c r="D39" s="22">
        <v>0.89987656753199807</v>
      </c>
      <c r="E39" s="49">
        <v>-1.5556419938063878E-4</v>
      </c>
      <c r="F39" s="49">
        <f>C39-0</f>
        <v>-6.0532320729967035E-5</v>
      </c>
      <c r="G39" s="192"/>
      <c r="H39" s="192"/>
      <c r="I39" s="192"/>
      <c r="J39" s="192"/>
      <c r="K39" s="192"/>
      <c r="L39" s="192"/>
      <c r="M39" s="192"/>
      <c r="N39" s="192"/>
      <c r="O39" s="192"/>
      <c r="P39" s="192"/>
      <c r="Q39" s="188"/>
      <c r="R39" s="187"/>
    </row>
    <row r="40" spans="1:18" ht="14.25">
      <c r="A40" s="192"/>
      <c r="B40" s="193"/>
      <c r="C40" s="194"/>
      <c r="D40" s="195"/>
      <c r="E40" s="194"/>
      <c r="F40" s="196"/>
      <c r="G40" s="192"/>
      <c r="H40" s="192"/>
      <c r="I40" s="192"/>
      <c r="J40" s="192"/>
      <c r="K40" s="192"/>
      <c r="L40" s="192"/>
      <c r="M40" s="192"/>
      <c r="N40" s="192"/>
      <c r="O40" s="192"/>
      <c r="P40" s="192"/>
      <c r="Q40" s="188"/>
      <c r="R40" s="187"/>
    </row>
    <row r="41" spans="1:18" ht="14.25">
      <c r="A41" s="193" t="s">
        <v>207</v>
      </c>
      <c r="B41" s="193"/>
      <c r="C41" s="203"/>
      <c r="D41" s="204"/>
      <c r="E41" s="203"/>
      <c r="F41" s="205"/>
      <c r="G41" s="193"/>
      <c r="H41" s="193"/>
      <c r="I41" s="192"/>
      <c r="J41" s="192"/>
      <c r="K41" s="192"/>
      <c r="L41" s="192"/>
      <c r="M41" s="192"/>
      <c r="N41" s="192"/>
      <c r="O41" s="192"/>
      <c r="P41" s="192"/>
      <c r="Q41" s="188"/>
      <c r="R41" s="187"/>
    </row>
    <row r="42" spans="1:18" ht="15">
      <c r="A42" s="167" t="s">
        <v>208</v>
      </c>
      <c r="B42" s="163"/>
      <c r="C42" s="163"/>
      <c r="D42" s="163"/>
      <c r="E42" s="163"/>
      <c r="F42" s="207"/>
      <c r="G42" s="167" t="s">
        <v>209</v>
      </c>
      <c r="H42" s="206"/>
      <c r="I42" s="20"/>
      <c r="J42" s="20"/>
      <c r="K42" s="20"/>
      <c r="L42" s="34"/>
      <c r="M42" s="20"/>
    </row>
    <row r="43" spans="1:18" ht="14.25">
      <c r="A43" s="3" t="s">
        <v>0</v>
      </c>
      <c r="B43" s="3" t="s">
        <v>1</v>
      </c>
      <c r="C43" s="3" t="s">
        <v>2</v>
      </c>
      <c r="D43" s="26" t="s">
        <v>41</v>
      </c>
      <c r="E43" s="27" t="s">
        <v>42</v>
      </c>
      <c r="G43" s="11" t="s">
        <v>0</v>
      </c>
      <c r="H43" s="11" t="s">
        <v>1</v>
      </c>
      <c r="I43" s="11" t="s">
        <v>2</v>
      </c>
      <c r="J43" s="55" t="s">
        <v>41</v>
      </c>
      <c r="K43" s="56" t="s">
        <v>42</v>
      </c>
      <c r="L43" s="34"/>
      <c r="M43" s="20"/>
    </row>
    <row r="44" spans="1:18" ht="14.25">
      <c r="A44" s="3" t="s">
        <v>178</v>
      </c>
      <c r="B44" s="3">
        <v>0.67010000000000003</v>
      </c>
      <c r="C44" s="3">
        <v>0</v>
      </c>
      <c r="D44" s="186">
        <f>SLOPE(B48:B74,C48:C74)</f>
        <v>6.8388278388278545E-5</v>
      </c>
      <c r="E44" s="155">
        <f>RSQ(B48:B74,C48:C74)</f>
        <v>0.97853945803840658</v>
      </c>
      <c r="G44" s="18" t="s">
        <v>26</v>
      </c>
      <c r="H44" s="18">
        <v>0.77749999999999997</v>
      </c>
      <c r="I44" s="18">
        <v>0.02</v>
      </c>
      <c r="J44" s="34">
        <f>SLOPE(H48:H74,I48:I74)</f>
        <v>-2.7100122100122095E-5</v>
      </c>
      <c r="K44" s="34">
        <f>RSQ(H48:H74,I48:I74)</f>
        <v>0.87570663407942184</v>
      </c>
      <c r="L44" s="20"/>
      <c r="M44" s="20"/>
    </row>
    <row r="45" spans="1:18" ht="14.25">
      <c r="A45" s="3" t="s">
        <v>20</v>
      </c>
      <c r="B45" s="3">
        <v>0.67</v>
      </c>
      <c r="C45" s="3">
        <v>10.46</v>
      </c>
      <c r="D45" s="155"/>
      <c r="E45" s="155"/>
      <c r="G45" s="18" t="s">
        <v>26</v>
      </c>
      <c r="H45" s="18">
        <v>0.78969999999999996</v>
      </c>
      <c r="I45" s="18">
        <v>10.49</v>
      </c>
      <c r="J45" s="20"/>
      <c r="K45" s="20"/>
      <c r="L45" s="20"/>
      <c r="M45" s="20"/>
    </row>
    <row r="46" spans="1:18" ht="14.25">
      <c r="A46" s="3" t="s">
        <v>20</v>
      </c>
      <c r="B46" s="3">
        <v>0.67079999999999995</v>
      </c>
      <c r="C46" s="3">
        <v>20.46</v>
      </c>
      <c r="D46" s="155"/>
      <c r="E46" s="155"/>
      <c r="G46" s="18" t="s">
        <v>26</v>
      </c>
      <c r="H46" s="18">
        <v>0.78769999999999996</v>
      </c>
      <c r="I46" s="18">
        <v>20.49</v>
      </c>
      <c r="J46" s="20"/>
      <c r="K46" s="20"/>
      <c r="L46" s="20"/>
      <c r="M46" s="20"/>
    </row>
    <row r="47" spans="1:18" ht="14.25">
      <c r="A47" s="3" t="s">
        <v>20</v>
      </c>
      <c r="B47" s="3">
        <v>0.67169999999999996</v>
      </c>
      <c r="C47" s="3">
        <v>30.46</v>
      </c>
      <c r="D47" s="155"/>
      <c r="E47" s="155"/>
      <c r="G47" s="18" t="s">
        <v>26</v>
      </c>
      <c r="H47" s="18">
        <v>0.78869999999999996</v>
      </c>
      <c r="I47" s="18">
        <v>30.49</v>
      </c>
      <c r="J47" s="20"/>
      <c r="K47" s="20"/>
      <c r="L47" s="20"/>
      <c r="M47" s="20"/>
    </row>
    <row r="48" spans="1:18" ht="14.25">
      <c r="A48" s="3" t="s">
        <v>20</v>
      </c>
      <c r="B48" s="3">
        <v>0.67269999999999996</v>
      </c>
      <c r="C48" s="3">
        <v>40.46</v>
      </c>
      <c r="D48" s="155"/>
      <c r="E48" s="155"/>
      <c r="G48" s="18" t="s">
        <v>26</v>
      </c>
      <c r="H48" s="18">
        <v>0.7883</v>
      </c>
      <c r="I48" s="18">
        <v>40.49</v>
      </c>
      <c r="J48" s="20"/>
      <c r="K48" s="20"/>
      <c r="L48" s="20"/>
      <c r="M48" s="20"/>
    </row>
    <row r="49" spans="1:13" ht="14.25">
      <c r="A49" s="3" t="s">
        <v>20</v>
      </c>
      <c r="B49" s="3">
        <v>0.67359999999999998</v>
      </c>
      <c r="C49" s="3">
        <v>50.46</v>
      </c>
      <c r="D49" s="155"/>
      <c r="E49" s="155"/>
      <c r="G49" s="18" t="s">
        <v>26</v>
      </c>
      <c r="H49" s="18">
        <v>0.78769999999999996</v>
      </c>
      <c r="I49" s="18">
        <v>50.49</v>
      </c>
      <c r="J49" s="20"/>
      <c r="K49" s="20"/>
      <c r="L49" s="20"/>
      <c r="M49" s="20"/>
    </row>
    <row r="50" spans="1:13" ht="14.25">
      <c r="A50" s="3" t="s">
        <v>20</v>
      </c>
      <c r="B50" s="3">
        <v>0.67479999999999996</v>
      </c>
      <c r="C50" s="3">
        <v>60.46</v>
      </c>
      <c r="D50" s="155"/>
      <c r="E50" s="155"/>
      <c r="G50" s="18" t="s">
        <v>26</v>
      </c>
      <c r="H50" s="18">
        <v>0.78669999999999995</v>
      </c>
      <c r="I50" s="18">
        <v>60.49</v>
      </c>
      <c r="J50" s="20"/>
      <c r="K50" s="20"/>
      <c r="L50" s="20"/>
      <c r="M50" s="20"/>
    </row>
    <row r="51" spans="1:13" ht="14.25">
      <c r="A51" s="3" t="s">
        <v>20</v>
      </c>
      <c r="B51" s="3">
        <v>0.67569999999999997</v>
      </c>
      <c r="C51" s="3">
        <v>70.459999999999994</v>
      </c>
      <c r="D51" s="155"/>
      <c r="E51" s="155"/>
      <c r="G51" s="18" t="s">
        <v>26</v>
      </c>
      <c r="H51" s="18">
        <v>0.78639999999999999</v>
      </c>
      <c r="I51" s="18">
        <v>70.489999999999995</v>
      </c>
      <c r="J51" s="20"/>
      <c r="K51" s="20"/>
      <c r="L51" s="20"/>
      <c r="M51" s="20"/>
    </row>
    <row r="52" spans="1:13" ht="14.25">
      <c r="A52" s="3" t="s">
        <v>20</v>
      </c>
      <c r="B52" s="3">
        <v>0.67689999999999995</v>
      </c>
      <c r="C52" s="3">
        <v>80.459999999999994</v>
      </c>
      <c r="D52" s="155"/>
      <c r="E52" s="155"/>
      <c r="G52" s="18" t="s">
        <v>26</v>
      </c>
      <c r="H52" s="18">
        <v>0.78600000000000003</v>
      </c>
      <c r="I52" s="18">
        <v>80.489999999999995</v>
      </c>
      <c r="J52" s="20"/>
      <c r="K52" s="20"/>
      <c r="L52" s="20"/>
      <c r="M52" s="20"/>
    </row>
    <row r="53" spans="1:13" ht="14.25">
      <c r="A53" s="3" t="s">
        <v>20</v>
      </c>
      <c r="B53" s="3">
        <v>0.67789999999999995</v>
      </c>
      <c r="C53" s="3">
        <v>90.46</v>
      </c>
      <c r="D53" s="155"/>
      <c r="E53" s="155"/>
      <c r="G53" s="18" t="s">
        <v>26</v>
      </c>
      <c r="H53" s="18">
        <v>0.78569999999999995</v>
      </c>
      <c r="I53" s="18">
        <v>90.49</v>
      </c>
      <c r="J53" s="20"/>
      <c r="K53" s="20"/>
      <c r="L53" s="20"/>
      <c r="M53" s="20"/>
    </row>
    <row r="54" spans="1:13" ht="14.25">
      <c r="A54" s="3" t="s">
        <v>20</v>
      </c>
      <c r="B54" s="3">
        <v>0.67879999999999996</v>
      </c>
      <c r="C54" s="3">
        <v>100.46</v>
      </c>
      <c r="D54" s="155"/>
      <c r="E54" s="155"/>
      <c r="G54" s="18" t="s">
        <v>26</v>
      </c>
      <c r="H54" s="18">
        <v>0.78520000000000001</v>
      </c>
      <c r="I54" s="18">
        <v>100.49</v>
      </c>
      <c r="J54" s="20"/>
      <c r="K54" s="20"/>
      <c r="L54" s="20"/>
      <c r="M54" s="20"/>
    </row>
    <row r="55" spans="1:13" ht="14.25">
      <c r="A55" s="3" t="s">
        <v>20</v>
      </c>
      <c r="B55" s="3">
        <v>0.67959999999999998</v>
      </c>
      <c r="C55" s="3">
        <v>110.46</v>
      </c>
      <c r="D55" s="155"/>
      <c r="E55" s="155"/>
      <c r="G55" s="18" t="s">
        <v>26</v>
      </c>
      <c r="H55" s="18">
        <v>0.78400000000000003</v>
      </c>
      <c r="I55" s="18">
        <v>110.49</v>
      </c>
      <c r="J55" s="20"/>
      <c r="K55" s="20"/>
      <c r="L55" s="20"/>
      <c r="M55" s="20"/>
    </row>
    <row r="56" spans="1:13" ht="14.25">
      <c r="A56" s="3" t="s">
        <v>20</v>
      </c>
      <c r="B56" s="3">
        <v>0.68020000000000003</v>
      </c>
      <c r="C56" s="3">
        <v>120.46</v>
      </c>
      <c r="D56" s="155"/>
      <c r="E56" s="155"/>
      <c r="G56" s="18" t="s">
        <v>26</v>
      </c>
      <c r="H56" s="18">
        <v>0.78390000000000004</v>
      </c>
      <c r="I56" s="18">
        <v>120.49</v>
      </c>
      <c r="J56" s="20"/>
      <c r="K56" s="20"/>
      <c r="L56" s="20"/>
      <c r="M56" s="20"/>
    </row>
    <row r="57" spans="1:13" ht="14.25">
      <c r="A57" s="3" t="s">
        <v>20</v>
      </c>
      <c r="B57" s="3">
        <v>0.68159999999999998</v>
      </c>
      <c r="C57" s="3">
        <v>130.46</v>
      </c>
      <c r="D57" s="155"/>
      <c r="E57" s="155"/>
      <c r="G57" s="18" t="s">
        <v>26</v>
      </c>
      <c r="H57" s="18">
        <v>0.78380000000000005</v>
      </c>
      <c r="I57" s="18">
        <v>130.49</v>
      </c>
      <c r="J57" s="20"/>
      <c r="K57" s="20"/>
      <c r="L57" s="20"/>
      <c r="M57" s="20"/>
    </row>
    <row r="58" spans="1:13" ht="14.25">
      <c r="A58" s="3" t="s">
        <v>20</v>
      </c>
      <c r="B58" s="3">
        <v>0.68169999999999997</v>
      </c>
      <c r="C58" s="3">
        <v>140.46</v>
      </c>
      <c r="D58" s="155"/>
      <c r="E58" s="155"/>
      <c r="G58" s="18" t="s">
        <v>26</v>
      </c>
      <c r="H58" s="18">
        <v>0.78390000000000004</v>
      </c>
      <c r="I58" s="18">
        <v>140.49</v>
      </c>
      <c r="J58" s="20"/>
      <c r="K58" s="20"/>
      <c r="L58" s="20"/>
      <c r="M58" s="20"/>
    </row>
    <row r="59" spans="1:13" ht="14.25">
      <c r="A59" s="3" t="s">
        <v>20</v>
      </c>
      <c r="B59" s="3">
        <v>0.68279999999999996</v>
      </c>
      <c r="C59" s="3">
        <v>150.46</v>
      </c>
      <c r="D59" s="155"/>
      <c r="E59" s="155"/>
      <c r="G59" s="18" t="s">
        <v>26</v>
      </c>
      <c r="H59" s="18">
        <v>0.78339999999999999</v>
      </c>
      <c r="I59" s="18">
        <v>150.49</v>
      </c>
      <c r="J59" s="20"/>
      <c r="K59" s="20"/>
      <c r="L59" s="20"/>
      <c r="M59" s="20"/>
    </row>
    <row r="60" spans="1:13" ht="14.25">
      <c r="A60" s="3" t="s">
        <v>20</v>
      </c>
      <c r="B60" s="3">
        <v>0.68330000000000002</v>
      </c>
      <c r="C60" s="3">
        <v>160.46</v>
      </c>
      <c r="D60" s="155"/>
      <c r="E60" s="155"/>
      <c r="G60" s="18" t="s">
        <v>26</v>
      </c>
      <c r="H60" s="18">
        <v>0.78300000000000003</v>
      </c>
      <c r="I60" s="18">
        <v>160.49</v>
      </c>
      <c r="J60" s="20"/>
      <c r="K60" s="20"/>
      <c r="L60" s="20"/>
      <c r="M60" s="20"/>
    </row>
    <row r="61" spans="1:13" ht="14.25">
      <c r="A61" s="3" t="s">
        <v>20</v>
      </c>
      <c r="B61" s="3">
        <v>0.68369999999999997</v>
      </c>
      <c r="C61" s="3">
        <v>170.46</v>
      </c>
      <c r="D61" s="155"/>
      <c r="E61" s="155"/>
      <c r="G61" s="18" t="s">
        <v>26</v>
      </c>
      <c r="H61" s="18">
        <v>0.78149999999999997</v>
      </c>
      <c r="I61" s="18">
        <v>170.49</v>
      </c>
      <c r="J61" s="20"/>
      <c r="K61" s="20"/>
      <c r="L61" s="20"/>
      <c r="M61" s="20"/>
    </row>
    <row r="62" spans="1:13" ht="14.25">
      <c r="A62" s="3" t="s">
        <v>20</v>
      </c>
      <c r="B62" s="3">
        <v>0.68459999999999999</v>
      </c>
      <c r="C62" s="3">
        <v>180.46</v>
      </c>
      <c r="D62" s="155"/>
      <c r="E62" s="155"/>
      <c r="G62" s="18" t="s">
        <v>26</v>
      </c>
      <c r="H62" s="18">
        <v>0.78249999999999997</v>
      </c>
      <c r="I62" s="18">
        <v>180.49</v>
      </c>
      <c r="J62" s="20"/>
      <c r="K62" s="20"/>
      <c r="L62" s="20"/>
      <c r="M62" s="20"/>
    </row>
    <row r="63" spans="1:13" ht="14.25">
      <c r="A63" s="3" t="s">
        <v>20</v>
      </c>
      <c r="B63" s="3">
        <v>0.6855</v>
      </c>
      <c r="C63" s="3">
        <v>190.46</v>
      </c>
      <c r="D63" s="155"/>
      <c r="E63" s="155"/>
      <c r="G63" s="18" t="s">
        <v>26</v>
      </c>
      <c r="H63" s="18">
        <v>0.78220000000000001</v>
      </c>
      <c r="I63" s="18">
        <v>190.49</v>
      </c>
      <c r="J63" s="20"/>
      <c r="K63" s="20"/>
      <c r="L63" s="20"/>
      <c r="M63" s="20"/>
    </row>
    <row r="64" spans="1:13" ht="14.25">
      <c r="A64" s="3" t="s">
        <v>20</v>
      </c>
      <c r="B64" s="3">
        <v>0.68589999999999995</v>
      </c>
      <c r="C64" s="3">
        <v>200.46</v>
      </c>
      <c r="D64" s="155"/>
      <c r="E64" s="155"/>
      <c r="G64" s="18" t="s">
        <v>26</v>
      </c>
      <c r="H64" s="18">
        <v>0.78149999999999997</v>
      </c>
      <c r="I64" s="18">
        <v>200.49</v>
      </c>
      <c r="J64" s="20"/>
      <c r="K64" s="20"/>
      <c r="L64" s="20"/>
      <c r="M64" s="20"/>
    </row>
    <row r="65" spans="1:13" ht="14.25">
      <c r="A65" s="3" t="s">
        <v>20</v>
      </c>
      <c r="B65" s="3">
        <v>0.68630000000000002</v>
      </c>
      <c r="C65" s="3">
        <v>210.46</v>
      </c>
      <c r="D65" s="155"/>
      <c r="E65" s="155"/>
      <c r="G65" s="18" t="s">
        <v>26</v>
      </c>
      <c r="H65" s="18">
        <v>0.78169999999999995</v>
      </c>
      <c r="I65" s="18">
        <v>210.49</v>
      </c>
      <c r="J65" s="20"/>
      <c r="K65" s="20"/>
      <c r="L65" s="20"/>
      <c r="M65" s="20"/>
    </row>
    <row r="66" spans="1:13" ht="14.25">
      <c r="A66" s="3" t="s">
        <v>20</v>
      </c>
      <c r="B66" s="3">
        <v>0.68589999999999995</v>
      </c>
      <c r="C66" s="3">
        <v>220.46</v>
      </c>
      <c r="D66" s="155"/>
      <c r="E66" s="155"/>
      <c r="G66" s="18" t="s">
        <v>26</v>
      </c>
      <c r="H66" s="18">
        <v>0.7833</v>
      </c>
      <c r="I66" s="18">
        <v>220.49</v>
      </c>
      <c r="J66" s="20"/>
      <c r="K66" s="20"/>
      <c r="L66" s="20"/>
      <c r="M66" s="20"/>
    </row>
    <row r="67" spans="1:13" ht="14.25">
      <c r="A67" s="3" t="s">
        <v>20</v>
      </c>
      <c r="B67" s="3">
        <v>0.68779999999999997</v>
      </c>
      <c r="C67" s="3">
        <v>230.46</v>
      </c>
      <c r="D67" s="155"/>
      <c r="E67" s="155"/>
      <c r="G67" s="18" t="s">
        <v>26</v>
      </c>
      <c r="H67" s="18">
        <v>0.78169999999999995</v>
      </c>
      <c r="I67" s="18">
        <v>230.49</v>
      </c>
      <c r="J67" s="20"/>
      <c r="K67" s="20"/>
      <c r="L67" s="20"/>
      <c r="M67" s="20"/>
    </row>
    <row r="68" spans="1:13" ht="14.25">
      <c r="A68" s="3" t="s">
        <v>20</v>
      </c>
      <c r="B68" s="3">
        <v>0.68779999999999997</v>
      </c>
      <c r="C68" s="3">
        <v>240.46</v>
      </c>
      <c r="D68" s="155"/>
      <c r="E68" s="155"/>
      <c r="G68" s="18" t="s">
        <v>26</v>
      </c>
      <c r="H68" s="18">
        <v>0.78190000000000004</v>
      </c>
      <c r="I68" s="18">
        <v>240.49</v>
      </c>
      <c r="J68" s="20"/>
      <c r="K68" s="20"/>
      <c r="L68" s="20"/>
      <c r="M68" s="20"/>
    </row>
    <row r="69" spans="1:13" ht="14.25">
      <c r="A69" s="3" t="s">
        <v>20</v>
      </c>
      <c r="B69" s="3">
        <v>0.68840000000000001</v>
      </c>
      <c r="C69" s="3">
        <v>250.46</v>
      </c>
      <c r="D69" s="155"/>
      <c r="E69" s="155"/>
      <c r="G69" s="18" t="s">
        <v>26</v>
      </c>
      <c r="H69" s="18">
        <v>0.78249999999999997</v>
      </c>
      <c r="I69" s="18">
        <v>250.49</v>
      </c>
      <c r="J69" s="20"/>
      <c r="K69" s="20"/>
      <c r="L69" s="20"/>
      <c r="M69" s="20"/>
    </row>
    <row r="70" spans="1:13" ht="14.25">
      <c r="A70" s="3" t="s">
        <v>20</v>
      </c>
      <c r="B70" s="3">
        <v>0.68920000000000003</v>
      </c>
      <c r="C70" s="3">
        <v>260.45999999999998</v>
      </c>
      <c r="D70" s="155"/>
      <c r="E70" s="155"/>
      <c r="G70" s="18" t="s">
        <v>26</v>
      </c>
      <c r="H70" s="18">
        <v>0.78120000000000001</v>
      </c>
      <c r="I70" s="18">
        <v>260.49</v>
      </c>
      <c r="J70" s="20"/>
      <c r="K70" s="20"/>
      <c r="L70" s="20"/>
      <c r="M70" s="20"/>
    </row>
    <row r="71" spans="1:13" ht="14.25">
      <c r="A71" s="3" t="s">
        <v>20</v>
      </c>
      <c r="B71" s="3">
        <v>0.68979999999999997</v>
      </c>
      <c r="C71" s="3">
        <v>270.45999999999998</v>
      </c>
      <c r="D71" s="155"/>
      <c r="E71" s="155"/>
      <c r="G71" s="18" t="s">
        <v>26</v>
      </c>
      <c r="H71" s="18">
        <v>0.78</v>
      </c>
      <c r="I71" s="18">
        <v>270.49</v>
      </c>
      <c r="J71" s="20"/>
      <c r="K71" s="20"/>
      <c r="L71" s="20"/>
      <c r="M71" s="20"/>
    </row>
    <row r="72" spans="1:13" ht="14.25">
      <c r="A72" s="3" t="s">
        <v>20</v>
      </c>
      <c r="B72" s="3">
        <v>0.69030000000000002</v>
      </c>
      <c r="C72" s="3">
        <v>280.45999999999998</v>
      </c>
      <c r="D72" s="155"/>
      <c r="E72" s="155"/>
      <c r="G72" s="18" t="s">
        <v>26</v>
      </c>
      <c r="H72" s="18">
        <v>0.78100000000000003</v>
      </c>
      <c r="I72" s="18">
        <v>280.49</v>
      </c>
      <c r="J72" s="20"/>
      <c r="K72" s="20"/>
      <c r="L72" s="20"/>
      <c r="M72" s="20"/>
    </row>
    <row r="73" spans="1:13" ht="14.25">
      <c r="A73" s="3" t="s">
        <v>20</v>
      </c>
      <c r="B73" s="3">
        <v>0.6895</v>
      </c>
      <c r="C73" s="3">
        <v>290.45999999999998</v>
      </c>
      <c r="D73" s="155"/>
      <c r="E73" s="155"/>
      <c r="G73" s="18" t="s">
        <v>26</v>
      </c>
      <c r="H73" s="18">
        <v>0.78010000000000002</v>
      </c>
      <c r="I73" s="18">
        <v>290.49</v>
      </c>
      <c r="J73" s="20"/>
      <c r="K73" s="20"/>
      <c r="L73" s="20"/>
      <c r="M73" s="20"/>
    </row>
    <row r="74" spans="1:13" ht="14.25">
      <c r="A74" s="3" t="s">
        <v>20</v>
      </c>
      <c r="B74" s="3">
        <v>0.6915</v>
      </c>
      <c r="C74" s="3">
        <v>300.45999999999998</v>
      </c>
      <c r="D74" s="155"/>
      <c r="E74" s="155"/>
      <c r="G74" s="18" t="s">
        <v>26</v>
      </c>
      <c r="H74" s="18">
        <v>0.78069999999999995</v>
      </c>
      <c r="I74" s="18">
        <v>300.49</v>
      </c>
      <c r="J74" s="20"/>
      <c r="K74" s="20"/>
      <c r="L74" s="20"/>
      <c r="M74" s="20"/>
    </row>
    <row r="75" spans="1:13" ht="14.25">
      <c r="A75" s="3" t="s">
        <v>179</v>
      </c>
      <c r="B75" s="3">
        <v>0.70599999999999996</v>
      </c>
      <c r="C75" s="3">
        <v>0.42</v>
      </c>
      <c r="D75" s="186">
        <f>SLOPE(B79:B105,C79:C105)</f>
        <v>4.9157509157509046E-5</v>
      </c>
      <c r="E75" s="155">
        <f>RSQ(B79:B105,C79:C105)</f>
        <v>0.98613848157921069</v>
      </c>
      <c r="G75" s="18" t="s">
        <v>85</v>
      </c>
      <c r="H75" s="18">
        <v>2.5264000000000002</v>
      </c>
      <c r="I75" s="18">
        <v>0.04</v>
      </c>
      <c r="J75" s="34">
        <f>SLOPE(H79:H105,I79:I105)</f>
        <v>-3.0725885225885217E-4</v>
      </c>
      <c r="K75" s="34">
        <f>RSQ(H79:H105,I79:I105)</f>
        <v>0.95533809021646177</v>
      </c>
      <c r="L75" s="20"/>
      <c r="M75" s="20"/>
    </row>
    <row r="76" spans="1:13" ht="14.25">
      <c r="A76" s="3" t="s">
        <v>21</v>
      </c>
      <c r="B76" s="3">
        <v>0.70199999999999996</v>
      </c>
      <c r="C76" s="3">
        <v>10.89</v>
      </c>
      <c r="D76" s="155"/>
      <c r="E76" s="155"/>
      <c r="G76" s="18" t="s">
        <v>85</v>
      </c>
      <c r="H76" s="18">
        <v>2.5472000000000001</v>
      </c>
      <c r="I76" s="18">
        <v>10.51</v>
      </c>
      <c r="J76" s="20"/>
      <c r="K76" s="20"/>
      <c r="L76" s="20"/>
      <c r="M76" s="20"/>
    </row>
    <row r="77" spans="1:13" ht="14.25">
      <c r="A77" s="3" t="s">
        <v>21</v>
      </c>
      <c r="B77" s="3">
        <v>0.70409999999999995</v>
      </c>
      <c r="C77" s="3">
        <v>20.89</v>
      </c>
      <c r="D77" s="155"/>
      <c r="E77" s="155"/>
      <c r="G77" s="18" t="s">
        <v>85</v>
      </c>
      <c r="H77" s="18">
        <v>2.5487000000000002</v>
      </c>
      <c r="I77" s="18">
        <v>20.51</v>
      </c>
      <c r="J77" s="20"/>
      <c r="K77" s="20"/>
      <c r="L77" s="20"/>
      <c r="M77" s="20"/>
    </row>
    <row r="78" spans="1:13" ht="14.25">
      <c r="A78" s="3" t="s">
        <v>21</v>
      </c>
      <c r="B78" s="3">
        <v>0.7046</v>
      </c>
      <c r="C78" s="3">
        <v>30.89</v>
      </c>
      <c r="D78" s="155"/>
      <c r="E78" s="155"/>
      <c r="G78" s="18" t="s">
        <v>85</v>
      </c>
      <c r="H78" s="18">
        <v>2.5482</v>
      </c>
      <c r="I78" s="18">
        <v>30.51</v>
      </c>
      <c r="J78" s="20"/>
      <c r="K78" s="20"/>
      <c r="L78" s="20"/>
      <c r="M78" s="20"/>
    </row>
    <row r="79" spans="1:13" ht="14.25">
      <c r="A79" s="3" t="s">
        <v>21</v>
      </c>
      <c r="B79" s="3">
        <v>0.70540000000000003</v>
      </c>
      <c r="C79" s="3">
        <v>40.89</v>
      </c>
      <c r="D79" s="155"/>
      <c r="E79" s="155"/>
      <c r="G79" s="18" t="s">
        <v>85</v>
      </c>
      <c r="H79" s="18">
        <v>2.5448</v>
      </c>
      <c r="I79" s="18">
        <v>40.51</v>
      </c>
      <c r="J79" s="20"/>
      <c r="K79" s="20"/>
      <c r="L79" s="20"/>
      <c r="M79" s="20"/>
    </row>
    <row r="80" spans="1:13" ht="14.25">
      <c r="A80" s="3" t="s">
        <v>21</v>
      </c>
      <c r="B80" s="3">
        <v>0.70609999999999995</v>
      </c>
      <c r="C80" s="3">
        <v>50.89</v>
      </c>
      <c r="D80" s="155"/>
      <c r="E80" s="155"/>
      <c r="G80" s="18" t="s">
        <v>85</v>
      </c>
      <c r="H80" s="18">
        <v>2.5453000000000001</v>
      </c>
      <c r="I80" s="18">
        <v>50.51</v>
      </c>
      <c r="J80" s="20"/>
      <c r="K80" s="20"/>
      <c r="L80" s="20"/>
      <c r="M80" s="20"/>
    </row>
    <row r="81" spans="1:13" ht="14.25">
      <c r="A81" s="3" t="s">
        <v>21</v>
      </c>
      <c r="B81" s="3">
        <v>0.70689999999999997</v>
      </c>
      <c r="C81" s="3">
        <v>60.89</v>
      </c>
      <c r="D81" s="155"/>
      <c r="E81" s="155"/>
      <c r="G81" s="18" t="s">
        <v>85</v>
      </c>
      <c r="H81" s="18">
        <v>2.5419</v>
      </c>
      <c r="I81" s="18">
        <v>60.51</v>
      </c>
      <c r="J81" s="20"/>
      <c r="K81" s="20"/>
      <c r="L81" s="20"/>
      <c r="M81" s="20"/>
    </row>
    <row r="82" spans="1:13" ht="14.25">
      <c r="A82" s="3" t="s">
        <v>21</v>
      </c>
      <c r="B82" s="3">
        <v>0.70760000000000001</v>
      </c>
      <c r="C82" s="3">
        <v>70.89</v>
      </c>
      <c r="D82" s="155"/>
      <c r="E82" s="155"/>
      <c r="G82" s="18" t="s">
        <v>85</v>
      </c>
      <c r="H82" s="18">
        <v>2.5417000000000001</v>
      </c>
      <c r="I82" s="18">
        <v>70.510000000000005</v>
      </c>
      <c r="J82" s="20"/>
      <c r="K82" s="20"/>
      <c r="L82" s="20"/>
      <c r="M82" s="20"/>
    </row>
    <row r="83" spans="1:13" ht="14.25">
      <c r="A83" s="3" t="s">
        <v>21</v>
      </c>
      <c r="B83" s="3">
        <v>0.70830000000000004</v>
      </c>
      <c r="C83" s="3">
        <v>80.89</v>
      </c>
      <c r="D83" s="155"/>
      <c r="E83" s="155"/>
      <c r="G83" s="18" t="s">
        <v>85</v>
      </c>
      <c r="H83" s="18">
        <v>2.5320999999999998</v>
      </c>
      <c r="I83" s="18">
        <v>80.510000000000005</v>
      </c>
      <c r="J83" s="20"/>
      <c r="K83" s="20"/>
      <c r="L83" s="20"/>
      <c r="M83" s="20"/>
    </row>
    <row r="84" spans="1:13" ht="14.25">
      <c r="A84" s="3" t="s">
        <v>21</v>
      </c>
      <c r="B84" s="3">
        <v>0.70920000000000005</v>
      </c>
      <c r="C84" s="3">
        <v>90.89</v>
      </c>
      <c r="D84" s="155"/>
      <c r="E84" s="155"/>
      <c r="G84" s="18" t="s">
        <v>85</v>
      </c>
      <c r="H84" s="18">
        <v>2.5287999999999999</v>
      </c>
      <c r="I84" s="18">
        <v>90.51</v>
      </c>
      <c r="J84" s="20"/>
      <c r="K84" s="20"/>
      <c r="L84" s="20"/>
      <c r="M84" s="20"/>
    </row>
    <row r="85" spans="1:13" ht="14.25">
      <c r="A85" s="3" t="s">
        <v>21</v>
      </c>
      <c r="B85" s="3">
        <v>0.70960000000000001</v>
      </c>
      <c r="C85" s="3">
        <v>100.89</v>
      </c>
      <c r="D85" s="155"/>
      <c r="E85" s="155"/>
      <c r="G85" s="18" t="s">
        <v>85</v>
      </c>
      <c r="H85" s="18">
        <v>2.5253000000000001</v>
      </c>
      <c r="I85" s="18">
        <v>100.51</v>
      </c>
      <c r="J85" s="20"/>
      <c r="K85" s="20"/>
      <c r="L85" s="20"/>
      <c r="M85" s="20"/>
    </row>
    <row r="86" spans="1:13" ht="14.25">
      <c r="A86" s="3" t="s">
        <v>21</v>
      </c>
      <c r="B86" s="3">
        <v>0.71</v>
      </c>
      <c r="C86" s="3">
        <v>110.89</v>
      </c>
      <c r="D86" s="155"/>
      <c r="E86" s="155"/>
      <c r="G86" s="18" t="s">
        <v>85</v>
      </c>
      <c r="H86" s="18">
        <v>2.5215999999999998</v>
      </c>
      <c r="I86" s="18">
        <v>110.51</v>
      </c>
      <c r="J86" s="20"/>
      <c r="K86" s="20"/>
      <c r="L86" s="20"/>
      <c r="M86" s="20"/>
    </row>
    <row r="87" spans="1:13" ht="14.25">
      <c r="A87" s="3" t="s">
        <v>21</v>
      </c>
      <c r="B87" s="3">
        <v>0.71020000000000005</v>
      </c>
      <c r="C87" s="3">
        <v>120.89</v>
      </c>
      <c r="D87" s="155"/>
      <c r="E87" s="155"/>
      <c r="G87" s="18" t="s">
        <v>85</v>
      </c>
      <c r="H87" s="18">
        <v>2.5200999999999998</v>
      </c>
      <c r="I87" s="18">
        <v>120.51</v>
      </c>
      <c r="J87" s="20"/>
      <c r="K87" s="20"/>
      <c r="L87" s="20"/>
      <c r="M87" s="20"/>
    </row>
    <row r="88" spans="1:13" ht="14.25">
      <c r="A88" s="3" t="s">
        <v>21</v>
      </c>
      <c r="B88" s="3">
        <v>0.71060000000000001</v>
      </c>
      <c r="C88" s="3">
        <v>130.88999999999999</v>
      </c>
      <c r="D88" s="155"/>
      <c r="E88" s="155"/>
      <c r="G88" s="18" t="s">
        <v>85</v>
      </c>
      <c r="H88" s="18">
        <v>2.5230000000000001</v>
      </c>
      <c r="I88" s="18">
        <v>130.51</v>
      </c>
      <c r="J88" s="20"/>
      <c r="K88" s="20"/>
      <c r="L88" s="20"/>
      <c r="M88" s="20"/>
    </row>
    <row r="89" spans="1:13" ht="14.25">
      <c r="A89" s="3" t="s">
        <v>21</v>
      </c>
      <c r="B89" s="3">
        <v>0.71130000000000004</v>
      </c>
      <c r="C89" s="3">
        <v>140.88999999999999</v>
      </c>
      <c r="D89" s="155"/>
      <c r="E89" s="155"/>
      <c r="G89" s="18" t="s">
        <v>85</v>
      </c>
      <c r="H89" s="18">
        <v>2.5184000000000002</v>
      </c>
      <c r="I89" s="18">
        <v>140.51</v>
      </c>
      <c r="J89" s="20"/>
      <c r="K89" s="20"/>
      <c r="L89" s="20"/>
      <c r="M89" s="20"/>
    </row>
    <row r="90" spans="1:13" ht="14.25">
      <c r="A90" s="3" t="s">
        <v>21</v>
      </c>
      <c r="B90" s="3">
        <v>0.7117</v>
      </c>
      <c r="C90" s="3">
        <v>150.88999999999999</v>
      </c>
      <c r="D90" s="155"/>
      <c r="E90" s="155"/>
      <c r="G90" s="18" t="s">
        <v>85</v>
      </c>
      <c r="H90" s="18">
        <v>2.5270999999999999</v>
      </c>
      <c r="I90" s="18">
        <v>150.51</v>
      </c>
      <c r="J90" s="20"/>
      <c r="K90" s="20"/>
      <c r="L90" s="20"/>
      <c r="M90" s="20"/>
    </row>
    <row r="91" spans="1:13" ht="14.25">
      <c r="A91" s="3" t="s">
        <v>21</v>
      </c>
      <c r="B91" s="3">
        <v>0.71179999999999999</v>
      </c>
      <c r="C91" s="3">
        <v>160.88999999999999</v>
      </c>
      <c r="D91" s="155"/>
      <c r="E91" s="155"/>
      <c r="G91" s="18" t="s">
        <v>85</v>
      </c>
      <c r="H91" s="18">
        <v>2.5192999999999999</v>
      </c>
      <c r="I91" s="18">
        <v>160.51</v>
      </c>
      <c r="J91" s="20"/>
      <c r="K91" s="20"/>
      <c r="L91" s="20"/>
      <c r="M91" s="20"/>
    </row>
    <row r="92" spans="1:13" ht="14.25">
      <c r="A92" s="3" t="s">
        <v>21</v>
      </c>
      <c r="B92" s="3">
        <v>0.71240000000000003</v>
      </c>
      <c r="C92" s="3">
        <v>170.89</v>
      </c>
      <c r="D92" s="155"/>
      <c r="E92" s="155"/>
      <c r="G92" s="18" t="s">
        <v>85</v>
      </c>
      <c r="H92" s="18">
        <v>2.5122</v>
      </c>
      <c r="I92" s="18">
        <v>170.51</v>
      </c>
      <c r="J92" s="20"/>
      <c r="K92" s="20"/>
      <c r="L92" s="20"/>
      <c r="M92" s="20"/>
    </row>
    <row r="93" spans="1:13" ht="14.25">
      <c r="A93" s="3" t="s">
        <v>21</v>
      </c>
      <c r="B93" s="3">
        <v>0.71299999999999997</v>
      </c>
      <c r="C93" s="3">
        <v>180.89</v>
      </c>
      <c r="D93" s="155"/>
      <c r="E93" s="155"/>
      <c r="G93" s="18" t="s">
        <v>85</v>
      </c>
      <c r="H93" s="18">
        <v>2.5019999999999998</v>
      </c>
      <c r="I93" s="18">
        <v>180.51</v>
      </c>
      <c r="J93" s="20"/>
      <c r="K93" s="20"/>
      <c r="L93" s="20"/>
      <c r="M93" s="20"/>
    </row>
    <row r="94" spans="1:13" ht="14.25">
      <c r="A94" s="3" t="s">
        <v>21</v>
      </c>
      <c r="B94" s="3">
        <v>0.71460000000000001</v>
      </c>
      <c r="C94" s="3">
        <v>190.89</v>
      </c>
      <c r="D94" s="155"/>
      <c r="E94" s="155"/>
      <c r="G94" s="18" t="s">
        <v>85</v>
      </c>
      <c r="H94" s="18">
        <v>2.4965000000000002</v>
      </c>
      <c r="I94" s="18">
        <v>190.51</v>
      </c>
      <c r="J94" s="20"/>
      <c r="K94" s="20"/>
      <c r="L94" s="20"/>
      <c r="M94" s="20"/>
    </row>
    <row r="95" spans="1:13" ht="14.25">
      <c r="A95" s="3" t="s">
        <v>21</v>
      </c>
      <c r="B95" s="3">
        <v>0.71430000000000005</v>
      </c>
      <c r="C95" s="3">
        <v>200.89</v>
      </c>
      <c r="D95" s="155"/>
      <c r="E95" s="155"/>
      <c r="G95" s="18" t="s">
        <v>85</v>
      </c>
      <c r="H95" s="18">
        <v>2.4948000000000001</v>
      </c>
      <c r="I95" s="18">
        <v>200.51</v>
      </c>
      <c r="J95" s="20"/>
      <c r="K95" s="20"/>
      <c r="L95" s="20"/>
      <c r="M95" s="20"/>
    </row>
    <row r="96" spans="1:13" ht="14.25">
      <c r="A96" s="3" t="s">
        <v>21</v>
      </c>
      <c r="B96" s="3">
        <v>0.71479999999999999</v>
      </c>
      <c r="C96" s="3">
        <v>210.89</v>
      </c>
      <c r="D96" s="155"/>
      <c r="E96" s="155"/>
      <c r="G96" s="18" t="s">
        <v>85</v>
      </c>
      <c r="H96" s="18">
        <v>2.4927999999999999</v>
      </c>
      <c r="I96" s="18">
        <v>210.51</v>
      </c>
      <c r="J96" s="20"/>
      <c r="K96" s="20"/>
      <c r="L96" s="20"/>
      <c r="M96" s="20"/>
    </row>
    <row r="97" spans="1:13" ht="14.25">
      <c r="A97" s="3" t="s">
        <v>21</v>
      </c>
      <c r="B97" s="3">
        <v>0.71519999999999995</v>
      </c>
      <c r="C97" s="3">
        <v>220.89</v>
      </c>
      <c r="D97" s="155"/>
      <c r="E97" s="155"/>
      <c r="G97" s="18" t="s">
        <v>85</v>
      </c>
      <c r="H97" s="18">
        <v>2.496</v>
      </c>
      <c r="I97" s="18">
        <v>220.51</v>
      </c>
      <c r="J97" s="20"/>
      <c r="K97" s="20"/>
      <c r="L97" s="20"/>
      <c r="M97" s="20"/>
    </row>
    <row r="98" spans="1:13" ht="14.25">
      <c r="A98" s="3" t="s">
        <v>21</v>
      </c>
      <c r="B98" s="3">
        <v>0.71589999999999998</v>
      </c>
      <c r="C98" s="3">
        <v>230.89</v>
      </c>
      <c r="D98" s="155"/>
      <c r="E98" s="155"/>
      <c r="G98" s="18" t="s">
        <v>85</v>
      </c>
      <c r="H98" s="18">
        <v>2.4935</v>
      </c>
      <c r="I98" s="18">
        <v>230.51</v>
      </c>
      <c r="J98" s="20"/>
      <c r="K98" s="20"/>
      <c r="L98" s="20"/>
      <c r="M98" s="20"/>
    </row>
    <row r="99" spans="1:13" ht="14.25">
      <c r="A99" s="3" t="s">
        <v>21</v>
      </c>
      <c r="B99" s="3">
        <v>0.71609999999999996</v>
      </c>
      <c r="C99" s="3">
        <v>240.89</v>
      </c>
      <c r="D99" s="155"/>
      <c r="E99" s="155"/>
      <c r="G99" s="18" t="s">
        <v>85</v>
      </c>
      <c r="H99" s="18">
        <v>2.4883999999999999</v>
      </c>
      <c r="I99" s="18">
        <v>240.51</v>
      </c>
      <c r="J99" s="20"/>
      <c r="K99" s="20"/>
      <c r="L99" s="20"/>
      <c r="M99" s="20"/>
    </row>
    <row r="100" spans="1:13" ht="14.25">
      <c r="A100" s="3" t="s">
        <v>21</v>
      </c>
      <c r="B100" s="3">
        <v>0.7167</v>
      </c>
      <c r="C100" s="3">
        <v>250.89</v>
      </c>
      <c r="D100" s="155"/>
      <c r="E100" s="155"/>
      <c r="G100" s="18" t="s">
        <v>85</v>
      </c>
      <c r="H100" s="18">
        <v>2.4845000000000002</v>
      </c>
      <c r="I100" s="18">
        <v>250.51</v>
      </c>
      <c r="J100" s="20"/>
      <c r="K100" s="20"/>
      <c r="L100" s="20"/>
      <c r="M100" s="20"/>
    </row>
    <row r="101" spans="1:13" ht="14.25">
      <c r="A101" s="3" t="s">
        <v>21</v>
      </c>
      <c r="B101" s="3">
        <v>0.71709999999999996</v>
      </c>
      <c r="C101" s="3">
        <v>260.89</v>
      </c>
      <c r="D101" s="155"/>
      <c r="E101" s="155"/>
      <c r="G101" s="18" t="s">
        <v>85</v>
      </c>
      <c r="H101" s="18">
        <v>2.472</v>
      </c>
      <c r="I101" s="18">
        <v>260.51</v>
      </c>
      <c r="J101" s="20"/>
      <c r="K101" s="20"/>
      <c r="L101" s="20"/>
      <c r="M101" s="20"/>
    </row>
    <row r="102" spans="1:13" ht="14.25">
      <c r="A102" s="3" t="s">
        <v>21</v>
      </c>
      <c r="B102" s="3">
        <v>0.71740000000000004</v>
      </c>
      <c r="C102" s="3">
        <v>270.89</v>
      </c>
      <c r="D102" s="155"/>
      <c r="E102" s="155"/>
      <c r="G102" s="18" t="s">
        <v>85</v>
      </c>
      <c r="H102" s="18">
        <v>2.464</v>
      </c>
      <c r="I102" s="18">
        <v>270.51</v>
      </c>
      <c r="J102" s="20"/>
      <c r="K102" s="20"/>
      <c r="L102" s="20"/>
      <c r="M102" s="20"/>
    </row>
    <row r="103" spans="1:13" ht="14.25">
      <c r="A103" s="3" t="s">
        <v>21</v>
      </c>
      <c r="B103" s="3">
        <v>0.71819999999999995</v>
      </c>
      <c r="C103" s="3">
        <v>280.89</v>
      </c>
      <c r="D103" s="155"/>
      <c r="E103" s="155"/>
      <c r="G103" s="18" t="s">
        <v>85</v>
      </c>
      <c r="H103" s="18">
        <v>2.4790000000000001</v>
      </c>
      <c r="I103" s="18">
        <v>280.51</v>
      </c>
      <c r="J103" s="20"/>
      <c r="K103" s="20"/>
      <c r="L103" s="20"/>
      <c r="M103" s="20"/>
    </row>
    <row r="104" spans="1:13" ht="14.25">
      <c r="A104" s="3" t="s">
        <v>21</v>
      </c>
      <c r="B104" s="3">
        <v>0.71699999999999997</v>
      </c>
      <c r="C104" s="3">
        <v>290.89</v>
      </c>
      <c r="D104" s="155"/>
      <c r="E104" s="155"/>
      <c r="G104" s="18" t="s">
        <v>85</v>
      </c>
      <c r="H104" s="18">
        <v>2.4725000000000001</v>
      </c>
      <c r="I104" s="18">
        <v>290.51</v>
      </c>
      <c r="J104" s="20"/>
      <c r="K104" s="20"/>
      <c r="L104" s="20"/>
      <c r="M104" s="20"/>
    </row>
    <row r="105" spans="1:13" ht="14.25">
      <c r="A105" s="3" t="s">
        <v>21</v>
      </c>
      <c r="B105" s="3">
        <v>0.71879999999999999</v>
      </c>
      <c r="C105" s="3">
        <v>300.89</v>
      </c>
      <c r="D105" s="155"/>
      <c r="E105" s="155"/>
      <c r="G105" s="18" t="s">
        <v>85</v>
      </c>
      <c r="H105" s="18">
        <v>2.4695999999999998</v>
      </c>
      <c r="I105" s="18">
        <v>300.51</v>
      </c>
      <c r="J105" s="20"/>
      <c r="K105" s="20"/>
      <c r="L105" s="20"/>
      <c r="M105" s="20"/>
    </row>
    <row r="106" spans="1:13" ht="14.25">
      <c r="A106" s="3" t="s">
        <v>180</v>
      </c>
      <c r="B106" s="3">
        <v>0.69940000000000002</v>
      </c>
      <c r="C106" s="3">
        <v>0.85</v>
      </c>
      <c r="D106" s="186">
        <f>SLOPE(B110:B136,C110:C136)</f>
        <v>1.2380708180708183E-3</v>
      </c>
      <c r="E106" s="155">
        <f>RSQ(B110:B136,C110:C136)</f>
        <v>0.99940329000584449</v>
      </c>
      <c r="G106" s="18" t="s">
        <v>27</v>
      </c>
      <c r="H106" s="18">
        <v>0.66639999999999999</v>
      </c>
      <c r="I106" s="18">
        <v>0.48</v>
      </c>
      <c r="J106" s="34">
        <f>SLOPE(H110:H131,I110:I131)</f>
        <v>-9.7459062676452038E-6</v>
      </c>
      <c r="K106" s="34">
        <f>RSQ(H110:H131,I110:I131)</f>
        <v>0.27315585532552189</v>
      </c>
      <c r="L106" s="20"/>
      <c r="M106" s="20"/>
    </row>
    <row r="107" spans="1:13" ht="14.25">
      <c r="A107" s="3" t="s">
        <v>22</v>
      </c>
      <c r="B107" s="3">
        <v>0.70479999999999998</v>
      </c>
      <c r="C107" s="3">
        <v>11.31</v>
      </c>
      <c r="D107" s="155"/>
      <c r="E107" s="155"/>
      <c r="G107" s="18" t="s">
        <v>27</v>
      </c>
      <c r="H107" s="18">
        <v>0.66830000000000001</v>
      </c>
      <c r="I107" s="18">
        <v>10.95</v>
      </c>
      <c r="J107" s="20"/>
      <c r="K107" s="20"/>
      <c r="L107" s="20"/>
      <c r="M107" s="20"/>
    </row>
    <row r="108" spans="1:13" ht="14.25">
      <c r="A108" s="3" t="s">
        <v>22</v>
      </c>
      <c r="B108" s="3">
        <v>0.71099999999999997</v>
      </c>
      <c r="C108" s="3">
        <v>21.31</v>
      </c>
      <c r="D108" s="155"/>
      <c r="E108" s="155"/>
      <c r="G108" s="18" t="s">
        <v>27</v>
      </c>
      <c r="H108" s="18">
        <v>0.66949999999999998</v>
      </c>
      <c r="I108" s="18">
        <v>20.95</v>
      </c>
      <c r="J108" s="20"/>
      <c r="K108" s="20"/>
      <c r="L108" s="20"/>
      <c r="M108" s="20"/>
    </row>
    <row r="109" spans="1:13" ht="14.25">
      <c r="A109" s="3" t="s">
        <v>22</v>
      </c>
      <c r="B109" s="3">
        <v>0.71879999999999999</v>
      </c>
      <c r="C109" s="3">
        <v>31.31</v>
      </c>
      <c r="D109" s="155"/>
      <c r="E109" s="155"/>
      <c r="G109" s="18" t="s">
        <v>27</v>
      </c>
      <c r="H109" s="18">
        <v>0.6694</v>
      </c>
      <c r="I109" s="18">
        <v>30.95</v>
      </c>
      <c r="J109" s="20"/>
      <c r="K109" s="20"/>
      <c r="L109" s="20"/>
      <c r="M109" s="20"/>
    </row>
    <row r="110" spans="1:13" ht="14.25">
      <c r="A110" s="3" t="s">
        <v>22</v>
      </c>
      <c r="B110" s="3">
        <v>0.7298</v>
      </c>
      <c r="C110" s="3">
        <v>41.31</v>
      </c>
      <c r="D110" s="155"/>
      <c r="E110" s="155"/>
      <c r="G110" s="18" t="s">
        <v>27</v>
      </c>
      <c r="H110" s="18">
        <v>0.66979999999999995</v>
      </c>
      <c r="I110" s="18">
        <v>40.950000000000003</v>
      </c>
      <c r="J110" s="20"/>
      <c r="K110" s="20"/>
      <c r="L110" s="20"/>
      <c r="M110" s="20"/>
    </row>
    <row r="111" spans="1:13" ht="14.25">
      <c r="A111" s="3" t="s">
        <v>22</v>
      </c>
      <c r="B111" s="3">
        <v>0.74109999999999998</v>
      </c>
      <c r="C111" s="3">
        <v>51.31</v>
      </c>
      <c r="D111" s="155"/>
      <c r="E111" s="155"/>
      <c r="G111" s="18" t="s">
        <v>27</v>
      </c>
      <c r="H111" s="18">
        <v>0.66920000000000002</v>
      </c>
      <c r="I111" s="18">
        <v>50.95</v>
      </c>
      <c r="J111" s="20"/>
      <c r="K111" s="20"/>
      <c r="L111" s="20"/>
      <c r="M111" s="20"/>
    </row>
    <row r="112" spans="1:13" ht="14.25">
      <c r="A112" s="3" t="s">
        <v>22</v>
      </c>
      <c r="B112" s="3">
        <v>0.75329999999999997</v>
      </c>
      <c r="C112" s="3">
        <v>61.31</v>
      </c>
      <c r="D112" s="155"/>
      <c r="E112" s="155"/>
      <c r="G112" s="18" t="s">
        <v>27</v>
      </c>
      <c r="H112" s="18">
        <v>0.66890000000000005</v>
      </c>
      <c r="I112" s="18">
        <v>60.95</v>
      </c>
      <c r="J112" s="20"/>
      <c r="K112" s="20"/>
      <c r="L112" s="20"/>
      <c r="M112" s="20"/>
    </row>
    <row r="113" spans="1:13" ht="14.25">
      <c r="A113" s="3" t="s">
        <v>22</v>
      </c>
      <c r="B113" s="3">
        <v>0.76470000000000005</v>
      </c>
      <c r="C113" s="3">
        <v>71.31</v>
      </c>
      <c r="D113" s="155"/>
      <c r="E113" s="155"/>
      <c r="G113" s="18" t="s">
        <v>27</v>
      </c>
      <c r="H113" s="18">
        <v>0.66930000000000001</v>
      </c>
      <c r="I113" s="18">
        <v>70.95</v>
      </c>
      <c r="J113" s="20"/>
      <c r="K113" s="20"/>
      <c r="L113" s="20"/>
      <c r="M113" s="20"/>
    </row>
    <row r="114" spans="1:13" ht="14.25">
      <c r="A114" s="3" t="s">
        <v>22</v>
      </c>
      <c r="B114" s="3">
        <v>0.77680000000000005</v>
      </c>
      <c r="C114" s="3">
        <v>81.31</v>
      </c>
      <c r="D114" s="155"/>
      <c r="E114" s="155"/>
      <c r="G114" s="18" t="s">
        <v>27</v>
      </c>
      <c r="H114" s="18">
        <v>0.66869999999999996</v>
      </c>
      <c r="I114" s="18">
        <v>80.95</v>
      </c>
      <c r="J114" s="20"/>
      <c r="K114" s="20"/>
      <c r="L114" s="20"/>
      <c r="M114" s="20"/>
    </row>
    <row r="115" spans="1:13" ht="14.25">
      <c r="A115" s="3" t="s">
        <v>22</v>
      </c>
      <c r="B115" s="3">
        <v>0.78839999999999999</v>
      </c>
      <c r="C115" s="3">
        <v>91.31</v>
      </c>
      <c r="D115" s="155"/>
      <c r="E115" s="155"/>
      <c r="G115" s="18" t="s">
        <v>27</v>
      </c>
      <c r="H115" s="18">
        <v>0.66849999999999998</v>
      </c>
      <c r="I115" s="18">
        <v>90.95</v>
      </c>
      <c r="J115" s="20"/>
      <c r="K115" s="20"/>
      <c r="L115" s="20"/>
      <c r="M115" s="20"/>
    </row>
    <row r="116" spans="1:13" ht="14.25">
      <c r="A116" s="3" t="s">
        <v>22</v>
      </c>
      <c r="B116" s="3">
        <v>0.80110000000000003</v>
      </c>
      <c r="C116" s="3">
        <v>101.31</v>
      </c>
      <c r="D116" s="155"/>
      <c r="E116" s="155"/>
      <c r="G116" s="18" t="s">
        <v>27</v>
      </c>
      <c r="H116" s="18">
        <v>0.66839999999999999</v>
      </c>
      <c r="I116" s="18">
        <v>100.95</v>
      </c>
      <c r="J116" s="20"/>
      <c r="K116" s="20"/>
      <c r="L116" s="20"/>
      <c r="M116" s="20"/>
    </row>
    <row r="117" spans="1:13" ht="14.25">
      <c r="A117" s="3" t="s">
        <v>22</v>
      </c>
      <c r="B117" s="3">
        <v>0.81130000000000002</v>
      </c>
      <c r="C117" s="3">
        <v>111.31</v>
      </c>
      <c r="D117" s="155"/>
      <c r="E117" s="155"/>
      <c r="G117" s="18" t="s">
        <v>27</v>
      </c>
      <c r="H117" s="18">
        <v>0.66830000000000001</v>
      </c>
      <c r="I117" s="18">
        <v>110.95</v>
      </c>
      <c r="J117" s="20"/>
      <c r="K117" s="20"/>
      <c r="L117" s="20"/>
      <c r="M117" s="20"/>
    </row>
    <row r="118" spans="1:13" ht="14.25">
      <c r="A118" s="3" t="s">
        <v>22</v>
      </c>
      <c r="B118" s="3">
        <v>0.82310000000000005</v>
      </c>
      <c r="C118" s="3">
        <v>121.31</v>
      </c>
      <c r="D118" s="155"/>
      <c r="E118" s="155"/>
      <c r="G118" s="18" t="s">
        <v>27</v>
      </c>
      <c r="H118" s="18">
        <v>0.66820000000000002</v>
      </c>
      <c r="I118" s="18">
        <v>120.95</v>
      </c>
      <c r="J118" s="20"/>
      <c r="K118" s="20"/>
      <c r="L118" s="20"/>
      <c r="M118" s="20"/>
    </row>
    <row r="119" spans="1:13" ht="14.25">
      <c r="A119" s="3" t="s">
        <v>22</v>
      </c>
      <c r="B119" s="3">
        <v>0.83409999999999995</v>
      </c>
      <c r="C119" s="3">
        <v>131.31</v>
      </c>
      <c r="D119" s="155"/>
      <c r="E119" s="155"/>
      <c r="G119" s="18" t="s">
        <v>27</v>
      </c>
      <c r="H119" s="18">
        <v>0.66790000000000005</v>
      </c>
      <c r="I119" s="18">
        <v>130.94999999999999</v>
      </c>
      <c r="J119" s="20"/>
      <c r="K119" s="20"/>
      <c r="L119" s="20"/>
      <c r="M119" s="20"/>
    </row>
    <row r="120" spans="1:13" ht="14.25">
      <c r="A120" s="3" t="s">
        <v>22</v>
      </c>
      <c r="B120" s="3">
        <v>0.84689999999999999</v>
      </c>
      <c r="C120" s="3">
        <v>141.31</v>
      </c>
      <c r="D120" s="155"/>
      <c r="E120" s="155"/>
      <c r="G120" s="18" t="s">
        <v>27</v>
      </c>
      <c r="H120" s="18">
        <v>0.66820000000000002</v>
      </c>
      <c r="I120" s="18">
        <v>140.94999999999999</v>
      </c>
      <c r="J120" s="20"/>
      <c r="K120" s="20"/>
      <c r="L120" s="20"/>
      <c r="M120" s="20"/>
    </row>
    <row r="121" spans="1:13" ht="14.25">
      <c r="A121" s="3" t="s">
        <v>22</v>
      </c>
      <c r="B121" s="3">
        <v>0.85850000000000004</v>
      </c>
      <c r="C121" s="3">
        <v>151.31</v>
      </c>
      <c r="D121" s="155"/>
      <c r="E121" s="155"/>
      <c r="G121" s="18" t="s">
        <v>27</v>
      </c>
      <c r="H121" s="18">
        <v>0.66739999999999999</v>
      </c>
      <c r="I121" s="18">
        <v>150.94999999999999</v>
      </c>
      <c r="J121" s="20"/>
      <c r="K121" s="20"/>
      <c r="L121" s="20"/>
      <c r="M121" s="20"/>
    </row>
    <row r="122" spans="1:13" ht="14.25">
      <c r="A122" s="3" t="s">
        <v>22</v>
      </c>
      <c r="B122" s="3">
        <v>0.87119999999999997</v>
      </c>
      <c r="C122" s="3">
        <v>161.31</v>
      </c>
      <c r="D122" s="155"/>
      <c r="E122" s="155"/>
      <c r="G122" s="18" t="s">
        <v>27</v>
      </c>
      <c r="H122" s="18">
        <v>0.66700000000000004</v>
      </c>
      <c r="I122" s="18">
        <v>160.94999999999999</v>
      </c>
      <c r="J122" s="20"/>
      <c r="K122" s="20"/>
      <c r="L122" s="20"/>
      <c r="M122" s="20"/>
    </row>
    <row r="123" spans="1:13" ht="14.25">
      <c r="A123" s="3" t="s">
        <v>22</v>
      </c>
      <c r="B123" s="3">
        <v>0.88339999999999996</v>
      </c>
      <c r="C123" s="3">
        <v>171.31</v>
      </c>
      <c r="D123" s="155"/>
      <c r="E123" s="155"/>
      <c r="G123" s="18" t="s">
        <v>27</v>
      </c>
      <c r="H123" s="18">
        <v>0.66549999999999998</v>
      </c>
      <c r="I123" s="18">
        <v>170.95</v>
      </c>
      <c r="J123" s="20"/>
      <c r="K123" s="20"/>
      <c r="L123" s="20"/>
      <c r="M123" s="20"/>
    </row>
    <row r="124" spans="1:13" ht="14.25">
      <c r="A124" s="3" t="s">
        <v>22</v>
      </c>
      <c r="B124" s="3">
        <v>0.89670000000000005</v>
      </c>
      <c r="C124" s="3">
        <v>181.31</v>
      </c>
      <c r="D124" s="155"/>
      <c r="E124" s="155"/>
      <c r="G124" s="18" t="s">
        <v>27</v>
      </c>
      <c r="H124" s="18">
        <v>0.66769999999999996</v>
      </c>
      <c r="I124" s="18">
        <v>180.95</v>
      </c>
      <c r="J124" s="20"/>
      <c r="K124" s="20"/>
      <c r="L124" s="20"/>
      <c r="M124" s="20"/>
    </row>
    <row r="125" spans="1:13" ht="14.25">
      <c r="A125" s="3" t="s">
        <v>22</v>
      </c>
      <c r="B125" s="3">
        <v>0.91220000000000001</v>
      </c>
      <c r="C125" s="3">
        <v>191.31</v>
      </c>
      <c r="D125" s="155"/>
      <c r="E125" s="155"/>
      <c r="G125" s="18" t="s">
        <v>27</v>
      </c>
      <c r="H125" s="18">
        <v>0.6673</v>
      </c>
      <c r="I125" s="18">
        <v>190.95</v>
      </c>
      <c r="J125" s="20"/>
      <c r="K125" s="20"/>
      <c r="L125" s="20"/>
      <c r="M125" s="20"/>
    </row>
    <row r="126" spans="1:13" ht="14.25">
      <c r="A126" s="3" t="s">
        <v>22</v>
      </c>
      <c r="B126" s="3">
        <v>0.92490000000000006</v>
      </c>
      <c r="C126" s="3">
        <v>201.31</v>
      </c>
      <c r="D126" s="155"/>
      <c r="E126" s="155"/>
      <c r="G126" s="18" t="s">
        <v>27</v>
      </c>
      <c r="H126" s="18">
        <v>0.67100000000000004</v>
      </c>
      <c r="I126" s="18">
        <v>200.95</v>
      </c>
      <c r="J126" s="20"/>
      <c r="K126" s="20"/>
      <c r="L126" s="20"/>
      <c r="M126" s="20"/>
    </row>
    <row r="127" spans="1:13" ht="14.25">
      <c r="A127" s="3" t="s">
        <v>22</v>
      </c>
      <c r="B127" s="3">
        <v>0.93730000000000002</v>
      </c>
      <c r="C127" s="3">
        <v>211.31</v>
      </c>
      <c r="D127" s="155"/>
      <c r="E127" s="155"/>
      <c r="G127" s="18" t="s">
        <v>27</v>
      </c>
      <c r="H127" s="18">
        <v>0.66700000000000004</v>
      </c>
      <c r="I127" s="18">
        <v>210.95</v>
      </c>
      <c r="J127" s="20"/>
      <c r="K127" s="20"/>
      <c r="L127" s="20"/>
      <c r="M127" s="20"/>
    </row>
    <row r="128" spans="1:13" ht="14.25">
      <c r="A128" s="3" t="s">
        <v>22</v>
      </c>
      <c r="B128" s="3">
        <v>0.94650000000000001</v>
      </c>
      <c r="C128" s="3">
        <v>221.31</v>
      </c>
      <c r="D128" s="155"/>
      <c r="E128" s="155"/>
      <c r="G128" s="18" t="s">
        <v>27</v>
      </c>
      <c r="H128" s="18">
        <v>0.66800000000000004</v>
      </c>
      <c r="I128" s="18">
        <v>220.95</v>
      </c>
      <c r="J128" s="20"/>
      <c r="K128" s="20"/>
      <c r="L128" s="20"/>
      <c r="M128" s="20"/>
    </row>
    <row r="129" spans="1:13" ht="14.25">
      <c r="A129" s="3" t="s">
        <v>22</v>
      </c>
      <c r="B129" s="3">
        <v>0.96109999999999995</v>
      </c>
      <c r="C129" s="3">
        <v>231.31</v>
      </c>
      <c r="D129" s="155"/>
      <c r="E129" s="155"/>
      <c r="G129" s="18" t="s">
        <v>27</v>
      </c>
      <c r="H129" s="18">
        <v>0.66610000000000003</v>
      </c>
      <c r="I129" s="18">
        <v>230.95</v>
      </c>
      <c r="J129" s="20"/>
      <c r="K129" s="20"/>
      <c r="L129" s="20"/>
      <c r="M129" s="20"/>
    </row>
    <row r="130" spans="1:13" ht="14.25">
      <c r="A130" s="3" t="s">
        <v>22</v>
      </c>
      <c r="B130" s="3">
        <v>0.97219999999999995</v>
      </c>
      <c r="C130" s="3">
        <v>241.31</v>
      </c>
      <c r="D130" s="155"/>
      <c r="E130" s="155"/>
      <c r="G130" s="18" t="s">
        <v>27</v>
      </c>
      <c r="H130" s="18">
        <v>0.66710000000000003</v>
      </c>
      <c r="I130" s="18">
        <v>240.95</v>
      </c>
      <c r="J130" s="20"/>
      <c r="K130" s="20"/>
      <c r="L130" s="20"/>
      <c r="M130" s="20"/>
    </row>
    <row r="131" spans="1:13" ht="14.25">
      <c r="A131" s="3" t="s">
        <v>22</v>
      </c>
      <c r="B131" s="3">
        <v>0.98529999999999995</v>
      </c>
      <c r="C131" s="3">
        <v>251.31</v>
      </c>
      <c r="D131" s="155"/>
      <c r="E131" s="155"/>
      <c r="G131" s="18" t="s">
        <v>27</v>
      </c>
      <c r="H131" s="18">
        <v>0.66790000000000005</v>
      </c>
      <c r="I131" s="18">
        <v>250.95</v>
      </c>
      <c r="J131" s="20"/>
      <c r="K131" s="20"/>
      <c r="L131" s="20"/>
      <c r="M131" s="20"/>
    </row>
    <row r="132" spans="1:13" ht="14.25">
      <c r="A132" s="3" t="s">
        <v>22</v>
      </c>
      <c r="B132" s="3">
        <v>0.99750000000000005</v>
      </c>
      <c r="C132" s="3">
        <v>261.31</v>
      </c>
      <c r="D132" s="155"/>
      <c r="E132" s="155"/>
      <c r="G132" s="18" t="s">
        <v>27</v>
      </c>
      <c r="H132" s="18">
        <v>0.6653</v>
      </c>
      <c r="I132" s="18">
        <v>260.95</v>
      </c>
      <c r="J132" s="20"/>
      <c r="K132" s="20"/>
      <c r="L132" s="20"/>
      <c r="M132" s="20"/>
    </row>
    <row r="133" spans="1:13" ht="14.25">
      <c r="A133" s="3" t="s">
        <v>22</v>
      </c>
      <c r="B133" s="3">
        <v>1.014</v>
      </c>
      <c r="C133" s="3">
        <v>271.31</v>
      </c>
      <c r="D133" s="155"/>
      <c r="E133" s="155"/>
      <c r="G133" s="18" t="s">
        <v>27</v>
      </c>
      <c r="H133" s="18">
        <v>0.66479999999999995</v>
      </c>
      <c r="I133" s="18">
        <v>270.95</v>
      </c>
      <c r="J133" s="20"/>
      <c r="K133" s="20"/>
      <c r="L133" s="20"/>
      <c r="M133" s="20"/>
    </row>
    <row r="134" spans="1:13" ht="14.25">
      <c r="A134" s="3" t="s">
        <v>22</v>
      </c>
      <c r="B134" s="3">
        <v>1.0275000000000001</v>
      </c>
      <c r="C134" s="3">
        <v>281.31</v>
      </c>
      <c r="D134" s="155"/>
      <c r="E134" s="155"/>
      <c r="G134" s="18" t="s">
        <v>27</v>
      </c>
      <c r="H134" s="18">
        <v>0.66739999999999999</v>
      </c>
      <c r="I134" s="18">
        <v>280.95</v>
      </c>
      <c r="J134" s="20"/>
      <c r="K134" s="20"/>
      <c r="L134" s="20"/>
      <c r="M134" s="20"/>
    </row>
    <row r="135" spans="1:13" ht="14.25">
      <c r="A135" s="3" t="s">
        <v>22</v>
      </c>
      <c r="B135" s="3">
        <v>1.0373000000000001</v>
      </c>
      <c r="C135" s="3">
        <v>291.31</v>
      </c>
      <c r="D135" s="155"/>
      <c r="E135" s="155"/>
      <c r="G135" s="18" t="s">
        <v>27</v>
      </c>
      <c r="H135" s="18">
        <v>0.66779999999999995</v>
      </c>
      <c r="I135" s="18">
        <v>290.95</v>
      </c>
      <c r="J135" s="20"/>
      <c r="K135" s="20"/>
      <c r="L135" s="20"/>
      <c r="M135" s="20"/>
    </row>
    <row r="136" spans="1:13" ht="14.25">
      <c r="A136" s="3" t="s">
        <v>22</v>
      </c>
      <c r="B136" s="3">
        <v>1.0499000000000001</v>
      </c>
      <c r="C136" s="3">
        <v>301.31</v>
      </c>
      <c r="D136" s="155"/>
      <c r="E136" s="155"/>
      <c r="G136" s="18" t="s">
        <v>27</v>
      </c>
      <c r="H136" s="18">
        <v>0.67069999999999996</v>
      </c>
      <c r="I136" s="18">
        <v>300.95</v>
      </c>
      <c r="J136" s="20"/>
      <c r="K136" s="20"/>
      <c r="L136" s="20"/>
      <c r="M136" s="20"/>
    </row>
    <row r="137" spans="1:13" ht="14.25">
      <c r="A137" s="3" t="s">
        <v>181</v>
      </c>
      <c r="B137" s="3">
        <v>0.87619999999999998</v>
      </c>
      <c r="C137" s="3">
        <v>1.27</v>
      </c>
      <c r="D137" s="186">
        <f>SLOPE(B141:B167,C141:C167)</f>
        <v>1.5536385836385832E-3</v>
      </c>
      <c r="E137" s="155">
        <f>RSQ(B141:B167,C141:C167)</f>
        <v>0.99985185779804286</v>
      </c>
      <c r="G137" s="18" t="s">
        <v>33</v>
      </c>
      <c r="H137" s="18">
        <v>1.9967999999999999</v>
      </c>
      <c r="I137" s="18">
        <v>0.46</v>
      </c>
      <c r="J137" s="34">
        <f>SLOPE(H141:H167,I141:I167)</f>
        <v>-2.5629426129426141E-4</v>
      </c>
      <c r="K137" s="34">
        <f>RSQ(H141:H167,I141:I167)</f>
        <v>0.95172674380669586</v>
      </c>
      <c r="L137" s="20"/>
      <c r="M137" s="20"/>
    </row>
    <row r="138" spans="1:13" ht="14.25">
      <c r="A138" s="3" t="s">
        <v>23</v>
      </c>
      <c r="B138" s="3">
        <v>0.89080000000000004</v>
      </c>
      <c r="C138" s="3">
        <v>11.74</v>
      </c>
      <c r="D138" s="155"/>
      <c r="E138" s="155"/>
      <c r="G138" s="18" t="s">
        <v>33</v>
      </c>
      <c r="H138" s="18">
        <v>2.052</v>
      </c>
      <c r="I138" s="18">
        <v>10.93</v>
      </c>
      <c r="J138" s="20"/>
      <c r="K138" s="20"/>
      <c r="L138" s="20"/>
      <c r="M138" s="20"/>
    </row>
    <row r="139" spans="1:13" ht="14.25">
      <c r="A139" s="3" t="s">
        <v>23</v>
      </c>
      <c r="B139" s="3">
        <v>0.90349999999999997</v>
      </c>
      <c r="C139" s="3">
        <v>21.74</v>
      </c>
      <c r="D139" s="155"/>
      <c r="E139" s="155"/>
      <c r="G139" s="18" t="s">
        <v>33</v>
      </c>
      <c r="H139" s="18">
        <v>2.0617999999999999</v>
      </c>
      <c r="I139" s="18">
        <v>20.93</v>
      </c>
      <c r="J139" s="20"/>
      <c r="K139" s="20"/>
      <c r="L139" s="20"/>
      <c r="M139" s="20"/>
    </row>
    <row r="140" spans="1:13" ht="14.25">
      <c r="A140" s="3" t="s">
        <v>23</v>
      </c>
      <c r="B140" s="3">
        <v>0.91749999999999998</v>
      </c>
      <c r="C140" s="3">
        <v>31.74</v>
      </c>
      <c r="D140" s="155"/>
      <c r="E140" s="155"/>
      <c r="G140" s="18" t="s">
        <v>33</v>
      </c>
      <c r="H140" s="18">
        <v>2.0657999999999999</v>
      </c>
      <c r="I140" s="18">
        <v>30.93</v>
      </c>
      <c r="J140" s="20"/>
      <c r="K140" s="20"/>
      <c r="L140" s="20"/>
      <c r="M140" s="20"/>
    </row>
    <row r="141" spans="1:13" ht="14.25">
      <c r="A141" s="3" t="s">
        <v>23</v>
      </c>
      <c r="B141" s="3">
        <v>0.93310000000000004</v>
      </c>
      <c r="C141" s="3">
        <v>41.74</v>
      </c>
      <c r="D141" s="155"/>
      <c r="E141" s="155"/>
      <c r="G141" s="18" t="s">
        <v>33</v>
      </c>
      <c r="H141" s="18">
        <v>2.0579999999999998</v>
      </c>
      <c r="I141" s="18">
        <v>40.93</v>
      </c>
      <c r="J141" s="20"/>
      <c r="K141" s="20"/>
      <c r="L141" s="20"/>
      <c r="M141" s="20"/>
    </row>
    <row r="142" spans="1:13" ht="14.25">
      <c r="A142" s="3" t="s">
        <v>23</v>
      </c>
      <c r="B142" s="3">
        <v>0.94910000000000005</v>
      </c>
      <c r="C142" s="3">
        <v>51.74</v>
      </c>
      <c r="D142" s="155"/>
      <c r="E142" s="155"/>
      <c r="G142" s="18" t="s">
        <v>33</v>
      </c>
      <c r="H142" s="18">
        <v>2.0543999999999998</v>
      </c>
      <c r="I142" s="18">
        <v>50.93</v>
      </c>
      <c r="J142" s="20"/>
      <c r="K142" s="20"/>
      <c r="L142" s="20"/>
      <c r="M142" s="20"/>
    </row>
    <row r="143" spans="1:13" ht="14.25">
      <c r="A143" s="3" t="s">
        <v>23</v>
      </c>
      <c r="B143" s="3">
        <v>0.96289999999999998</v>
      </c>
      <c r="C143" s="3">
        <v>61.74</v>
      </c>
      <c r="D143" s="155"/>
      <c r="E143" s="155"/>
      <c r="G143" s="18" t="s">
        <v>33</v>
      </c>
      <c r="H143" s="18">
        <v>2.0491000000000001</v>
      </c>
      <c r="I143" s="18">
        <v>60.93</v>
      </c>
      <c r="J143" s="20"/>
      <c r="K143" s="20"/>
      <c r="L143" s="20"/>
      <c r="M143" s="20"/>
    </row>
    <row r="144" spans="1:13" ht="14.25">
      <c r="A144" s="3" t="s">
        <v>23</v>
      </c>
      <c r="B144" s="3">
        <v>0.97540000000000004</v>
      </c>
      <c r="C144" s="3">
        <v>71.739999999999995</v>
      </c>
      <c r="D144" s="155"/>
      <c r="E144" s="155"/>
      <c r="G144" s="18" t="s">
        <v>33</v>
      </c>
      <c r="H144" s="18">
        <v>2.0489999999999999</v>
      </c>
      <c r="I144" s="18">
        <v>70.930000000000007</v>
      </c>
      <c r="J144" s="20"/>
      <c r="K144" s="20"/>
      <c r="L144" s="20"/>
      <c r="M144" s="20"/>
    </row>
    <row r="145" spans="1:13" ht="14.25">
      <c r="A145" s="3" t="s">
        <v>23</v>
      </c>
      <c r="B145" s="3">
        <v>0.99299999999999999</v>
      </c>
      <c r="C145" s="3">
        <v>81.739999999999995</v>
      </c>
      <c r="D145" s="155"/>
      <c r="E145" s="155"/>
      <c r="G145" s="18" t="s">
        <v>33</v>
      </c>
      <c r="H145" s="18">
        <v>2.0434000000000001</v>
      </c>
      <c r="I145" s="18">
        <v>80.930000000000007</v>
      </c>
      <c r="J145" s="20"/>
      <c r="K145" s="20"/>
      <c r="L145" s="20"/>
      <c r="M145" s="20"/>
    </row>
    <row r="146" spans="1:13" ht="14.25">
      <c r="A146" s="3" t="s">
        <v>23</v>
      </c>
      <c r="B146" s="3">
        <v>1.006</v>
      </c>
      <c r="C146" s="3">
        <v>91.74</v>
      </c>
      <c r="D146" s="155"/>
      <c r="E146" s="155"/>
      <c r="G146" s="18" t="s">
        <v>33</v>
      </c>
      <c r="H146" s="18">
        <v>2.0358000000000001</v>
      </c>
      <c r="I146" s="18">
        <v>90.93</v>
      </c>
      <c r="J146" s="20"/>
      <c r="K146" s="20"/>
      <c r="L146" s="20"/>
      <c r="M146" s="20"/>
    </row>
    <row r="147" spans="1:13" ht="14.25">
      <c r="A147" s="3" t="s">
        <v>23</v>
      </c>
      <c r="B147" s="3">
        <v>1.024</v>
      </c>
      <c r="C147" s="3">
        <v>101.74</v>
      </c>
      <c r="D147" s="155"/>
      <c r="E147" s="155"/>
      <c r="G147" s="18" t="s">
        <v>33</v>
      </c>
      <c r="H147" s="18">
        <v>2.0343</v>
      </c>
      <c r="I147" s="18">
        <v>100.93</v>
      </c>
      <c r="J147" s="20"/>
      <c r="K147" s="20"/>
      <c r="L147" s="20"/>
      <c r="M147" s="20"/>
    </row>
    <row r="148" spans="1:13" ht="14.25">
      <c r="A148" s="3" t="s">
        <v>23</v>
      </c>
      <c r="B148" s="3">
        <v>1.0407</v>
      </c>
      <c r="C148" s="3">
        <v>111.74</v>
      </c>
      <c r="D148" s="155"/>
      <c r="E148" s="155"/>
      <c r="G148" s="18" t="s">
        <v>33</v>
      </c>
      <c r="H148" s="18">
        <v>2.0329000000000002</v>
      </c>
      <c r="I148" s="18">
        <v>110.93</v>
      </c>
      <c r="J148" s="20"/>
      <c r="K148" s="20"/>
      <c r="L148" s="20"/>
      <c r="M148" s="20"/>
    </row>
    <row r="149" spans="1:13" ht="14.25">
      <c r="A149" s="3" t="s">
        <v>23</v>
      </c>
      <c r="B149" s="3">
        <v>1.0553999999999999</v>
      </c>
      <c r="C149" s="3">
        <v>121.74</v>
      </c>
      <c r="D149" s="155"/>
      <c r="E149" s="155"/>
      <c r="G149" s="18" t="s">
        <v>33</v>
      </c>
      <c r="H149" s="18">
        <v>2.0310999999999999</v>
      </c>
      <c r="I149" s="18">
        <v>120.93</v>
      </c>
      <c r="J149" s="20"/>
      <c r="K149" s="20"/>
      <c r="L149" s="20"/>
      <c r="M149" s="20"/>
    </row>
    <row r="150" spans="1:13" ht="14.25">
      <c r="A150" s="3" t="s">
        <v>23</v>
      </c>
      <c r="B150" s="3">
        <v>1.0681</v>
      </c>
      <c r="C150" s="3">
        <v>131.74</v>
      </c>
      <c r="D150" s="155"/>
      <c r="E150" s="155"/>
      <c r="G150" s="18" t="s">
        <v>33</v>
      </c>
      <c r="H150" s="18">
        <v>2.0265</v>
      </c>
      <c r="I150" s="18">
        <v>130.93</v>
      </c>
      <c r="J150" s="20"/>
      <c r="K150" s="20"/>
      <c r="L150" s="20"/>
      <c r="M150" s="20"/>
    </row>
    <row r="151" spans="1:13" ht="14.25">
      <c r="A151" s="3" t="s">
        <v>23</v>
      </c>
      <c r="B151" s="3">
        <v>1.0846</v>
      </c>
      <c r="C151" s="3">
        <v>141.74</v>
      </c>
      <c r="D151" s="155"/>
      <c r="E151" s="155"/>
      <c r="G151" s="18" t="s">
        <v>33</v>
      </c>
      <c r="H151" s="18">
        <v>2.0314000000000001</v>
      </c>
      <c r="I151" s="18">
        <v>140.93</v>
      </c>
      <c r="J151" s="20"/>
      <c r="K151" s="20"/>
      <c r="L151" s="20"/>
      <c r="M151" s="20"/>
    </row>
    <row r="152" spans="1:13" ht="14.25">
      <c r="A152" s="3" t="s">
        <v>23</v>
      </c>
      <c r="B152" s="3">
        <v>1.1015999999999999</v>
      </c>
      <c r="C152" s="3">
        <v>151.74</v>
      </c>
      <c r="D152" s="155"/>
      <c r="E152" s="155"/>
      <c r="G152" s="18" t="s">
        <v>33</v>
      </c>
      <c r="H152" s="18">
        <v>2.0398000000000001</v>
      </c>
      <c r="I152" s="18">
        <v>150.93</v>
      </c>
      <c r="J152" s="20"/>
      <c r="K152" s="20"/>
      <c r="L152" s="20"/>
      <c r="M152" s="20"/>
    </row>
    <row r="153" spans="1:13" ht="14.25">
      <c r="A153" s="3" t="s">
        <v>23</v>
      </c>
      <c r="B153" s="3">
        <v>1.1160000000000001</v>
      </c>
      <c r="C153" s="3">
        <v>161.74</v>
      </c>
      <c r="D153" s="155"/>
      <c r="E153" s="155"/>
      <c r="G153" s="18" t="s">
        <v>33</v>
      </c>
      <c r="H153" s="18">
        <v>2.0243000000000002</v>
      </c>
      <c r="I153" s="18">
        <v>160.93</v>
      </c>
      <c r="J153" s="20"/>
      <c r="K153" s="20"/>
      <c r="L153" s="20"/>
      <c r="M153" s="20"/>
    </row>
    <row r="154" spans="1:13" ht="14.25">
      <c r="A154" s="3" t="s">
        <v>23</v>
      </c>
      <c r="B154" s="3">
        <v>1.1318999999999999</v>
      </c>
      <c r="C154" s="3">
        <v>171.74</v>
      </c>
      <c r="D154" s="155"/>
      <c r="E154" s="155"/>
      <c r="G154" s="18" t="s">
        <v>33</v>
      </c>
      <c r="H154" s="18">
        <v>2.0091000000000001</v>
      </c>
      <c r="I154" s="18">
        <v>170.93</v>
      </c>
      <c r="J154" s="20"/>
      <c r="K154" s="20"/>
      <c r="L154" s="20"/>
      <c r="M154" s="20"/>
    </row>
    <row r="155" spans="1:13" ht="14.25">
      <c r="A155" s="3" t="s">
        <v>23</v>
      </c>
      <c r="B155" s="3">
        <v>1.1476</v>
      </c>
      <c r="C155" s="3">
        <v>181.74</v>
      </c>
      <c r="D155" s="155"/>
      <c r="E155" s="155"/>
      <c r="G155" s="18" t="s">
        <v>33</v>
      </c>
      <c r="H155" s="18">
        <v>2.0163000000000002</v>
      </c>
      <c r="I155" s="18">
        <v>180.93</v>
      </c>
      <c r="J155" s="20"/>
      <c r="K155" s="20"/>
      <c r="L155" s="20"/>
      <c r="M155" s="20"/>
    </row>
    <row r="156" spans="1:13" ht="14.25">
      <c r="A156" s="3" t="s">
        <v>23</v>
      </c>
      <c r="B156" s="3">
        <v>1.1640999999999999</v>
      </c>
      <c r="C156" s="3">
        <v>191.74</v>
      </c>
      <c r="D156" s="155"/>
      <c r="E156" s="155"/>
      <c r="G156" s="18" t="s">
        <v>33</v>
      </c>
      <c r="H156" s="18">
        <v>2.0127999999999999</v>
      </c>
      <c r="I156" s="18">
        <v>190.93</v>
      </c>
      <c r="J156" s="20"/>
      <c r="K156" s="20"/>
      <c r="L156" s="20"/>
      <c r="M156" s="20"/>
    </row>
    <row r="157" spans="1:13" ht="14.25">
      <c r="A157" s="3" t="s">
        <v>23</v>
      </c>
      <c r="B157" s="3">
        <v>1.1802999999999999</v>
      </c>
      <c r="C157" s="3">
        <v>201.74</v>
      </c>
      <c r="D157" s="155"/>
      <c r="E157" s="155"/>
      <c r="G157" s="18" t="s">
        <v>33</v>
      </c>
      <c r="H157" s="18">
        <v>2.0078999999999998</v>
      </c>
      <c r="I157" s="18">
        <v>200.93</v>
      </c>
      <c r="J157" s="20"/>
      <c r="K157" s="20"/>
      <c r="L157" s="20"/>
      <c r="M157" s="20"/>
    </row>
    <row r="158" spans="1:13" ht="14.25">
      <c r="A158" s="3" t="s">
        <v>23</v>
      </c>
      <c r="B158" s="3">
        <v>1.1966000000000001</v>
      </c>
      <c r="C158" s="3">
        <v>211.74</v>
      </c>
      <c r="D158" s="155"/>
      <c r="E158" s="155"/>
      <c r="G158" s="18" t="s">
        <v>33</v>
      </c>
      <c r="H158" s="18">
        <v>2.0072999999999999</v>
      </c>
      <c r="I158" s="18">
        <v>210.93</v>
      </c>
      <c r="J158" s="20"/>
      <c r="K158" s="20"/>
      <c r="L158" s="20"/>
      <c r="M158" s="20"/>
    </row>
    <row r="159" spans="1:13" ht="14.25">
      <c r="A159" s="3" t="s">
        <v>23</v>
      </c>
      <c r="B159" s="3">
        <v>1.2121999999999999</v>
      </c>
      <c r="C159" s="3">
        <v>221.74</v>
      </c>
      <c r="D159" s="155"/>
      <c r="E159" s="155"/>
      <c r="G159" s="18" t="s">
        <v>33</v>
      </c>
      <c r="H159" s="18">
        <v>2.0059999999999998</v>
      </c>
      <c r="I159" s="18">
        <v>220.93</v>
      </c>
      <c r="J159" s="20"/>
      <c r="K159" s="20"/>
      <c r="L159" s="20"/>
      <c r="M159" s="20"/>
    </row>
    <row r="160" spans="1:13" ht="14.25">
      <c r="A160" s="3" t="s">
        <v>23</v>
      </c>
      <c r="B160" s="3">
        <v>1.2277</v>
      </c>
      <c r="C160" s="3">
        <v>231.74</v>
      </c>
      <c r="D160" s="155"/>
      <c r="E160" s="155"/>
      <c r="G160" s="18" t="s">
        <v>33</v>
      </c>
      <c r="H160" s="18">
        <v>2.004</v>
      </c>
      <c r="I160" s="18">
        <v>230.93</v>
      </c>
      <c r="J160" s="20"/>
      <c r="K160" s="20"/>
      <c r="L160" s="20"/>
      <c r="M160" s="20"/>
    </row>
    <row r="161" spans="1:13" ht="14.25">
      <c r="A161" s="3" t="s">
        <v>23</v>
      </c>
      <c r="B161" s="3">
        <v>1.2439</v>
      </c>
      <c r="C161" s="3">
        <v>241.74</v>
      </c>
      <c r="D161" s="155"/>
      <c r="E161" s="155"/>
      <c r="G161" s="18" t="s">
        <v>33</v>
      </c>
      <c r="H161" s="18">
        <v>2.0032999999999999</v>
      </c>
      <c r="I161" s="18">
        <v>240.93</v>
      </c>
      <c r="J161" s="20"/>
      <c r="K161" s="20"/>
      <c r="L161" s="20"/>
      <c r="M161" s="20"/>
    </row>
    <row r="162" spans="1:13" ht="14.25">
      <c r="A162" s="3" t="s">
        <v>23</v>
      </c>
      <c r="B162" s="3">
        <v>1.2584</v>
      </c>
      <c r="C162" s="3">
        <v>251.74</v>
      </c>
      <c r="D162" s="155"/>
      <c r="E162" s="155"/>
      <c r="G162" s="18" t="s">
        <v>33</v>
      </c>
      <c r="H162" s="18">
        <v>2.0017</v>
      </c>
      <c r="I162" s="18">
        <v>250.93</v>
      </c>
      <c r="J162" s="20"/>
      <c r="K162" s="20"/>
      <c r="L162" s="20"/>
      <c r="M162" s="20"/>
    </row>
    <row r="163" spans="1:13" ht="14.25">
      <c r="A163" s="3" t="s">
        <v>23</v>
      </c>
      <c r="B163" s="3">
        <v>1.2733000000000001</v>
      </c>
      <c r="C163" s="3">
        <v>261.74</v>
      </c>
      <c r="D163" s="155"/>
      <c r="E163" s="155"/>
      <c r="G163" s="18" t="s">
        <v>33</v>
      </c>
      <c r="H163" s="18">
        <v>1.9953000000000001</v>
      </c>
      <c r="I163" s="18">
        <v>260.93</v>
      </c>
      <c r="J163" s="20"/>
      <c r="K163" s="20"/>
      <c r="L163" s="20"/>
      <c r="M163" s="20"/>
    </row>
    <row r="164" spans="1:13" ht="14.25">
      <c r="A164" s="3" t="s">
        <v>23</v>
      </c>
      <c r="B164" s="3">
        <v>1.2867</v>
      </c>
      <c r="C164" s="3">
        <v>271.74</v>
      </c>
      <c r="D164" s="155"/>
      <c r="E164" s="155"/>
      <c r="G164" s="18" t="s">
        <v>33</v>
      </c>
      <c r="H164" s="18">
        <v>1.9927999999999999</v>
      </c>
      <c r="I164" s="18">
        <v>270.93</v>
      </c>
      <c r="J164" s="20"/>
      <c r="K164" s="20"/>
      <c r="L164" s="20"/>
      <c r="M164" s="20"/>
    </row>
    <row r="165" spans="1:13" ht="14.25">
      <c r="A165" s="3" t="s">
        <v>23</v>
      </c>
      <c r="B165" s="3">
        <v>1.3024</v>
      </c>
      <c r="C165" s="3">
        <v>281.74</v>
      </c>
      <c r="D165" s="155"/>
      <c r="E165" s="155"/>
      <c r="G165" s="18" t="s">
        <v>33</v>
      </c>
      <c r="H165" s="18">
        <v>1.9955000000000001</v>
      </c>
      <c r="I165" s="18">
        <v>280.93</v>
      </c>
      <c r="J165" s="20"/>
      <c r="K165" s="20"/>
      <c r="L165" s="20"/>
      <c r="M165" s="20"/>
    </row>
    <row r="166" spans="1:13" ht="14.25">
      <c r="A166" s="3" t="s">
        <v>23</v>
      </c>
      <c r="B166" s="3">
        <v>1.3185</v>
      </c>
      <c r="C166" s="3">
        <v>291.74</v>
      </c>
      <c r="D166" s="155"/>
      <c r="E166" s="155"/>
      <c r="G166" s="18" t="s">
        <v>33</v>
      </c>
      <c r="H166" s="18">
        <v>1.9943</v>
      </c>
      <c r="I166" s="18">
        <v>290.93</v>
      </c>
      <c r="J166" s="20"/>
      <c r="K166" s="20"/>
      <c r="L166" s="20"/>
      <c r="M166" s="20"/>
    </row>
    <row r="167" spans="1:13" ht="14.25">
      <c r="A167" s="3" t="s">
        <v>23</v>
      </c>
      <c r="B167" s="3">
        <v>1.3349</v>
      </c>
      <c r="C167" s="3">
        <v>301.74</v>
      </c>
      <c r="D167" s="155"/>
      <c r="E167" s="155"/>
      <c r="G167" s="18" t="s">
        <v>33</v>
      </c>
      <c r="H167" s="18">
        <v>1.9892000000000001</v>
      </c>
      <c r="I167" s="18">
        <v>300.93</v>
      </c>
      <c r="J167" s="20"/>
      <c r="K167" s="20"/>
      <c r="L167" s="20"/>
      <c r="M167" s="20"/>
    </row>
    <row r="168" spans="1:13" ht="14.25">
      <c r="A168" s="3" t="s">
        <v>182</v>
      </c>
      <c r="B168" s="3">
        <v>0.67720000000000002</v>
      </c>
      <c r="C168" s="3">
        <v>1.69</v>
      </c>
      <c r="D168" s="186">
        <f>SLOPE(B172:B198,C172:C198)</f>
        <v>1.0760512820512825E-3</v>
      </c>
      <c r="E168" s="155">
        <f>RSQ(B172:B198,C172:C198)</f>
        <v>0.99973457957380207</v>
      </c>
      <c r="G168" s="18" t="s">
        <v>28</v>
      </c>
      <c r="H168" s="18">
        <v>0.77590000000000003</v>
      </c>
      <c r="I168" s="18">
        <v>0.94</v>
      </c>
      <c r="J168" s="34">
        <f>SLOPE(H172:H198,I172:I198)</f>
        <v>-7.2527472527472505E-5</v>
      </c>
      <c r="K168" s="34">
        <f>RSQ(H172:H198,I172:I198)</f>
        <v>0.92297479932490922</v>
      </c>
      <c r="L168" s="20"/>
    </row>
    <row r="169" spans="1:13" ht="14.25">
      <c r="A169" s="3" t="s">
        <v>24</v>
      </c>
      <c r="B169" s="3">
        <v>0.6804</v>
      </c>
      <c r="C169" s="3">
        <v>12.16</v>
      </c>
      <c r="D169" s="155"/>
      <c r="E169" s="155"/>
      <c r="G169" s="18" t="s">
        <v>28</v>
      </c>
      <c r="H169" s="18">
        <v>0.76929999999999998</v>
      </c>
      <c r="I169" s="18">
        <v>11.41</v>
      </c>
      <c r="J169" s="20"/>
      <c r="K169" s="20"/>
      <c r="L169" s="20"/>
      <c r="M169" s="20"/>
    </row>
    <row r="170" spans="1:13" ht="14.25">
      <c r="A170" s="3" t="s">
        <v>24</v>
      </c>
      <c r="B170" s="3">
        <v>0.69010000000000005</v>
      </c>
      <c r="C170" s="3">
        <v>22.16</v>
      </c>
      <c r="D170" s="155"/>
      <c r="E170" s="155"/>
      <c r="G170" s="18" t="s">
        <v>28</v>
      </c>
      <c r="H170" s="18">
        <v>0.76759999999999995</v>
      </c>
      <c r="I170" s="18">
        <v>21.41</v>
      </c>
      <c r="J170" s="20"/>
      <c r="K170" s="20"/>
      <c r="L170" s="20"/>
      <c r="M170" s="20"/>
    </row>
    <row r="171" spans="1:13" ht="14.25">
      <c r="A171" s="3" t="s">
        <v>24</v>
      </c>
      <c r="B171" s="3">
        <v>0.69920000000000004</v>
      </c>
      <c r="C171" s="3">
        <v>32.159999999999997</v>
      </c>
      <c r="D171" s="155"/>
      <c r="E171" s="155"/>
      <c r="G171" s="18" t="s">
        <v>28</v>
      </c>
      <c r="H171" s="18">
        <v>0.76670000000000005</v>
      </c>
      <c r="I171" s="18">
        <v>31.41</v>
      </c>
      <c r="J171" s="20"/>
      <c r="K171" s="20"/>
      <c r="L171" s="20"/>
      <c r="M171" s="20"/>
    </row>
    <row r="172" spans="1:13" ht="14.25">
      <c r="A172" s="3" t="s">
        <v>24</v>
      </c>
      <c r="B172" s="3">
        <v>0.70840000000000003</v>
      </c>
      <c r="C172" s="3">
        <v>42.16</v>
      </c>
      <c r="D172" s="155"/>
      <c r="E172" s="155"/>
      <c r="G172" s="18" t="s">
        <v>28</v>
      </c>
      <c r="H172" s="18">
        <v>0.76580000000000004</v>
      </c>
      <c r="I172" s="18">
        <v>41.41</v>
      </c>
      <c r="J172" s="20"/>
      <c r="K172" s="20"/>
      <c r="L172" s="20"/>
      <c r="M172" s="20"/>
    </row>
    <row r="173" spans="1:13" ht="14.25">
      <c r="A173" s="3" t="s">
        <v>24</v>
      </c>
      <c r="B173" s="3">
        <v>0.71709999999999996</v>
      </c>
      <c r="C173" s="3">
        <v>52.16</v>
      </c>
      <c r="D173" s="155"/>
      <c r="E173" s="155"/>
      <c r="G173" s="18" t="s">
        <v>28</v>
      </c>
      <c r="H173" s="18">
        <v>0.76519999999999999</v>
      </c>
      <c r="I173" s="18">
        <v>51.41</v>
      </c>
      <c r="J173" s="20"/>
      <c r="K173" s="20"/>
      <c r="L173" s="20"/>
      <c r="M173" s="20"/>
    </row>
    <row r="174" spans="1:13" ht="14.25">
      <c r="A174" s="3" t="s">
        <v>24</v>
      </c>
      <c r="B174" s="3">
        <v>0.72829999999999995</v>
      </c>
      <c r="C174" s="3">
        <v>62.16</v>
      </c>
      <c r="D174" s="155"/>
      <c r="E174" s="155"/>
      <c r="G174" s="18" t="s">
        <v>28</v>
      </c>
      <c r="H174" s="18">
        <v>0.76459999999999995</v>
      </c>
      <c r="I174" s="18">
        <v>61.41</v>
      </c>
      <c r="J174" s="20"/>
      <c r="K174" s="20"/>
      <c r="L174" s="20"/>
      <c r="M174" s="20"/>
    </row>
    <row r="175" spans="1:13" ht="14.25">
      <c r="A175" s="3" t="s">
        <v>24</v>
      </c>
      <c r="B175" s="3">
        <v>0.74</v>
      </c>
      <c r="C175" s="3">
        <v>72.16</v>
      </c>
      <c r="D175" s="155"/>
      <c r="E175" s="155"/>
      <c r="G175" s="18" t="s">
        <v>28</v>
      </c>
      <c r="H175" s="18">
        <v>0.76339999999999997</v>
      </c>
      <c r="I175" s="18">
        <v>71.41</v>
      </c>
      <c r="J175" s="20"/>
      <c r="K175" s="20"/>
      <c r="L175" s="20"/>
      <c r="M175" s="20"/>
    </row>
    <row r="176" spans="1:13" ht="14.25">
      <c r="A176" s="3" t="s">
        <v>24</v>
      </c>
      <c r="B176" s="3">
        <v>0.75109999999999999</v>
      </c>
      <c r="C176" s="3">
        <v>82.16</v>
      </c>
      <c r="D176" s="155"/>
      <c r="E176" s="155"/>
      <c r="G176" s="18" t="s">
        <v>28</v>
      </c>
      <c r="H176" s="18">
        <v>0.76219999999999999</v>
      </c>
      <c r="I176" s="18">
        <v>81.41</v>
      </c>
      <c r="J176" s="20"/>
      <c r="K176" s="20"/>
      <c r="L176" s="20"/>
      <c r="M176" s="20"/>
    </row>
    <row r="177" spans="1:13" ht="14.25">
      <c r="A177" s="3" t="s">
        <v>24</v>
      </c>
      <c r="B177" s="3">
        <v>0.7611</v>
      </c>
      <c r="C177" s="3">
        <v>92.16</v>
      </c>
      <c r="D177" s="155"/>
      <c r="E177" s="155"/>
      <c r="G177" s="18" t="s">
        <v>28</v>
      </c>
      <c r="H177" s="18">
        <v>0.7621</v>
      </c>
      <c r="I177" s="18">
        <v>91.41</v>
      </c>
      <c r="J177" s="20"/>
      <c r="K177" s="20"/>
      <c r="L177" s="20"/>
      <c r="M177" s="20"/>
    </row>
    <row r="178" spans="1:13" ht="14.25">
      <c r="A178" s="3" t="s">
        <v>24</v>
      </c>
      <c r="B178" s="3">
        <v>0.76990000000000003</v>
      </c>
      <c r="C178" s="3">
        <v>102.16</v>
      </c>
      <c r="D178" s="155"/>
      <c r="E178" s="155"/>
      <c r="G178" s="18" t="s">
        <v>28</v>
      </c>
      <c r="H178" s="18">
        <v>0.7621</v>
      </c>
      <c r="I178" s="18">
        <v>101.41</v>
      </c>
      <c r="J178" s="20"/>
      <c r="K178" s="20"/>
      <c r="L178" s="20"/>
      <c r="M178" s="20"/>
    </row>
    <row r="179" spans="1:13" ht="14.25">
      <c r="A179" s="3" t="s">
        <v>24</v>
      </c>
      <c r="B179" s="3">
        <v>0.78069999999999995</v>
      </c>
      <c r="C179" s="3">
        <v>112.16</v>
      </c>
      <c r="D179" s="155"/>
      <c r="E179" s="155"/>
      <c r="G179" s="18" t="s">
        <v>28</v>
      </c>
      <c r="H179" s="18">
        <v>0.76139999999999997</v>
      </c>
      <c r="I179" s="18">
        <v>111.41</v>
      </c>
      <c r="J179" s="20"/>
      <c r="K179" s="20"/>
      <c r="L179" s="20"/>
      <c r="M179" s="20"/>
    </row>
    <row r="180" spans="1:13" ht="14.25">
      <c r="A180" s="3" t="s">
        <v>24</v>
      </c>
      <c r="B180" s="3">
        <v>0.79069999999999996</v>
      </c>
      <c r="C180" s="3">
        <v>122.16</v>
      </c>
      <c r="D180" s="155"/>
      <c r="E180" s="155"/>
      <c r="G180" s="18" t="s">
        <v>28</v>
      </c>
      <c r="H180" s="18">
        <v>0.76149999999999995</v>
      </c>
      <c r="I180" s="18">
        <v>121.41</v>
      </c>
      <c r="J180" s="20"/>
      <c r="K180" s="20"/>
      <c r="L180" s="20"/>
      <c r="M180" s="20"/>
    </row>
    <row r="181" spans="1:13" ht="14.25">
      <c r="A181" s="3" t="s">
        <v>24</v>
      </c>
      <c r="B181" s="3">
        <v>0.80130000000000001</v>
      </c>
      <c r="C181" s="3">
        <v>132.16</v>
      </c>
      <c r="D181" s="155"/>
      <c r="E181" s="155"/>
      <c r="G181" s="18" t="s">
        <v>28</v>
      </c>
      <c r="H181" s="18">
        <v>0.76100000000000001</v>
      </c>
      <c r="I181" s="18">
        <v>131.41</v>
      </c>
      <c r="J181" s="20"/>
      <c r="K181" s="20"/>
      <c r="L181" s="20"/>
      <c r="M181" s="20"/>
    </row>
    <row r="182" spans="1:13" ht="14.25">
      <c r="A182" s="3" t="s">
        <v>24</v>
      </c>
      <c r="B182" s="3">
        <v>0.81340000000000001</v>
      </c>
      <c r="C182" s="3">
        <v>142.16</v>
      </c>
      <c r="D182" s="155"/>
      <c r="E182" s="155"/>
      <c r="G182" s="18" t="s">
        <v>28</v>
      </c>
      <c r="H182" s="18">
        <v>0.76070000000000004</v>
      </c>
      <c r="I182" s="18">
        <v>141.41</v>
      </c>
      <c r="J182" s="20"/>
      <c r="K182" s="20"/>
      <c r="L182" s="20"/>
      <c r="M182" s="20"/>
    </row>
    <row r="183" spans="1:13" ht="14.25">
      <c r="A183" s="3" t="s">
        <v>24</v>
      </c>
      <c r="B183" s="3">
        <v>0.82399999999999995</v>
      </c>
      <c r="C183" s="3">
        <v>152.16</v>
      </c>
      <c r="D183" s="155"/>
      <c r="E183" s="155"/>
      <c r="G183" s="18" t="s">
        <v>28</v>
      </c>
      <c r="H183" s="18">
        <v>0.76019999999999999</v>
      </c>
      <c r="I183" s="18">
        <v>151.41</v>
      </c>
      <c r="J183" s="20"/>
      <c r="K183" s="20"/>
      <c r="L183" s="20"/>
      <c r="M183" s="20"/>
    </row>
    <row r="184" spans="1:13" ht="14.25">
      <c r="A184" s="3" t="s">
        <v>24</v>
      </c>
      <c r="B184" s="3">
        <v>0.83199999999999996</v>
      </c>
      <c r="C184" s="3">
        <v>162.16</v>
      </c>
      <c r="D184" s="155"/>
      <c r="E184" s="155"/>
      <c r="G184" s="18" t="s">
        <v>28</v>
      </c>
      <c r="H184" s="18">
        <v>0.75980000000000003</v>
      </c>
      <c r="I184" s="18">
        <v>161.41</v>
      </c>
      <c r="J184" s="20"/>
      <c r="K184" s="20"/>
      <c r="L184" s="20"/>
      <c r="M184" s="20"/>
    </row>
    <row r="185" spans="1:13" ht="14.25">
      <c r="A185" s="3" t="s">
        <v>24</v>
      </c>
      <c r="B185" s="3">
        <v>0.84399999999999997</v>
      </c>
      <c r="C185" s="3">
        <v>172.16</v>
      </c>
      <c r="D185" s="155"/>
      <c r="E185" s="155"/>
      <c r="G185" s="18" t="s">
        <v>28</v>
      </c>
      <c r="H185" s="18">
        <v>0.75629999999999997</v>
      </c>
      <c r="I185" s="18">
        <v>171.41</v>
      </c>
      <c r="J185" s="20"/>
      <c r="K185" s="20"/>
      <c r="L185" s="20"/>
      <c r="M185" s="20"/>
    </row>
    <row r="186" spans="1:13" ht="14.25">
      <c r="A186" s="3" t="s">
        <v>24</v>
      </c>
      <c r="B186" s="3">
        <v>0.85529999999999995</v>
      </c>
      <c r="C186" s="3">
        <v>182.16</v>
      </c>
      <c r="D186" s="155"/>
      <c r="E186" s="155"/>
      <c r="G186" s="18" t="s">
        <v>28</v>
      </c>
      <c r="H186" s="18">
        <v>0.75739999999999996</v>
      </c>
      <c r="I186" s="18">
        <v>181.41</v>
      </c>
      <c r="J186" s="20"/>
      <c r="K186" s="20"/>
      <c r="L186" s="20"/>
      <c r="M186" s="20"/>
    </row>
    <row r="187" spans="1:13" ht="14.25">
      <c r="A187" s="3" t="s">
        <v>24</v>
      </c>
      <c r="B187" s="3">
        <v>0.86670000000000003</v>
      </c>
      <c r="C187" s="3">
        <v>192.16</v>
      </c>
      <c r="D187" s="155"/>
      <c r="E187" s="155"/>
      <c r="G187" s="18" t="s">
        <v>28</v>
      </c>
      <c r="H187" s="18">
        <v>0.75800000000000001</v>
      </c>
      <c r="I187" s="18">
        <v>191.41</v>
      </c>
      <c r="J187" s="20"/>
      <c r="K187" s="20"/>
      <c r="L187" s="20"/>
      <c r="M187" s="20"/>
    </row>
    <row r="188" spans="1:13" ht="14.25">
      <c r="A188" s="3" t="s">
        <v>24</v>
      </c>
      <c r="B188" s="3">
        <v>0.87749999999999995</v>
      </c>
      <c r="C188" s="3">
        <v>202.16</v>
      </c>
      <c r="D188" s="155"/>
      <c r="E188" s="155"/>
      <c r="G188" s="18" t="s">
        <v>28</v>
      </c>
      <c r="H188" s="18">
        <v>0.75690000000000002</v>
      </c>
      <c r="I188" s="18">
        <v>201.41</v>
      </c>
      <c r="J188" s="20"/>
      <c r="K188" s="20"/>
      <c r="L188" s="20"/>
      <c r="M188" s="20"/>
    </row>
    <row r="189" spans="1:13" ht="14.25">
      <c r="A189" s="3" t="s">
        <v>24</v>
      </c>
      <c r="B189" s="3">
        <v>0.88890000000000002</v>
      </c>
      <c r="C189" s="3">
        <v>212.16</v>
      </c>
      <c r="D189" s="155"/>
      <c r="E189" s="155"/>
      <c r="G189" s="18" t="s">
        <v>28</v>
      </c>
      <c r="H189" s="18">
        <v>0.75700000000000001</v>
      </c>
      <c r="I189" s="18">
        <v>211.41</v>
      </c>
      <c r="J189" s="20"/>
      <c r="K189" s="20"/>
      <c r="L189" s="20"/>
      <c r="M189" s="20"/>
    </row>
    <row r="190" spans="1:13" ht="14.25">
      <c r="A190" s="3" t="s">
        <v>24</v>
      </c>
      <c r="B190" s="3">
        <v>0.90049999999999997</v>
      </c>
      <c r="C190" s="3">
        <v>222.16</v>
      </c>
      <c r="D190" s="155"/>
      <c r="E190" s="155"/>
      <c r="G190" s="18" t="s">
        <v>28</v>
      </c>
      <c r="H190" s="18">
        <v>0.75800000000000001</v>
      </c>
      <c r="I190" s="18">
        <v>221.41</v>
      </c>
      <c r="J190" s="20"/>
      <c r="K190" s="20"/>
      <c r="L190" s="20"/>
      <c r="M190" s="20"/>
    </row>
    <row r="191" spans="1:13" ht="14.25">
      <c r="A191" s="3" t="s">
        <v>24</v>
      </c>
      <c r="B191" s="3">
        <v>0.91080000000000005</v>
      </c>
      <c r="C191" s="3">
        <v>232.16</v>
      </c>
      <c r="D191" s="155"/>
      <c r="E191" s="155"/>
      <c r="G191" s="18" t="s">
        <v>28</v>
      </c>
      <c r="H191" s="18">
        <v>0.75270000000000004</v>
      </c>
      <c r="I191" s="18">
        <v>231.41</v>
      </c>
      <c r="J191" s="20"/>
      <c r="K191" s="20"/>
      <c r="L191" s="20"/>
      <c r="M191" s="20"/>
    </row>
    <row r="192" spans="1:13" ht="14.25">
      <c r="A192" s="3" t="s">
        <v>24</v>
      </c>
      <c r="B192" s="3">
        <v>0.92200000000000004</v>
      </c>
      <c r="C192" s="3">
        <v>242.16</v>
      </c>
      <c r="D192" s="155"/>
      <c r="E192" s="155"/>
      <c r="G192" s="18" t="s">
        <v>28</v>
      </c>
      <c r="H192" s="18">
        <v>0.75119999999999998</v>
      </c>
      <c r="I192" s="18">
        <v>241.41</v>
      </c>
      <c r="J192" s="20"/>
      <c r="K192" s="20"/>
      <c r="L192" s="20"/>
      <c r="M192" s="20"/>
    </row>
    <row r="193" spans="1:13" ht="14.25">
      <c r="A193" s="3" t="s">
        <v>24</v>
      </c>
      <c r="B193" s="3">
        <v>0.93220000000000003</v>
      </c>
      <c r="C193" s="3">
        <v>252.16</v>
      </c>
      <c r="D193" s="155"/>
      <c r="E193" s="155"/>
      <c r="G193" s="18" t="s">
        <v>28</v>
      </c>
      <c r="H193" s="18">
        <v>0.75249999999999995</v>
      </c>
      <c r="I193" s="18">
        <v>251.41</v>
      </c>
      <c r="J193" s="20"/>
      <c r="K193" s="20"/>
      <c r="L193" s="20"/>
      <c r="M193" s="20"/>
    </row>
    <row r="194" spans="1:13" ht="14.25">
      <c r="A194" s="3" t="s">
        <v>24</v>
      </c>
      <c r="B194" s="3">
        <v>0.94359999999999999</v>
      </c>
      <c r="C194" s="3">
        <v>262.16000000000003</v>
      </c>
      <c r="D194" s="155"/>
      <c r="E194" s="155"/>
      <c r="G194" s="18" t="s">
        <v>28</v>
      </c>
      <c r="H194" s="18">
        <v>0.74970000000000003</v>
      </c>
      <c r="I194" s="18">
        <v>261.41000000000003</v>
      </c>
      <c r="J194" s="20"/>
      <c r="K194" s="20"/>
      <c r="L194" s="20"/>
      <c r="M194" s="20"/>
    </row>
    <row r="195" spans="1:13" ht="14.25">
      <c r="A195" s="3" t="s">
        <v>24</v>
      </c>
      <c r="B195" s="3">
        <v>0.95520000000000005</v>
      </c>
      <c r="C195" s="3">
        <v>272.16000000000003</v>
      </c>
      <c r="D195" s="155"/>
      <c r="E195" s="155"/>
      <c r="G195" s="18" t="s">
        <v>28</v>
      </c>
      <c r="H195" s="18">
        <v>0.74670000000000003</v>
      </c>
      <c r="I195" s="18">
        <v>271.41000000000003</v>
      </c>
      <c r="J195" s="20"/>
      <c r="K195" s="20"/>
      <c r="L195" s="20"/>
      <c r="M195" s="20"/>
    </row>
    <row r="196" spans="1:13" ht="14.25">
      <c r="A196" s="3" t="s">
        <v>24</v>
      </c>
      <c r="B196" s="3">
        <v>0.96589999999999998</v>
      </c>
      <c r="C196" s="3">
        <v>282.16000000000003</v>
      </c>
      <c r="D196" s="155"/>
      <c r="E196" s="155"/>
      <c r="G196" s="18" t="s">
        <v>28</v>
      </c>
      <c r="H196" s="18">
        <v>0.74719999999999998</v>
      </c>
      <c r="I196" s="18">
        <v>281.41000000000003</v>
      </c>
      <c r="J196" s="20"/>
      <c r="K196" s="20"/>
      <c r="L196" s="20"/>
      <c r="M196" s="20"/>
    </row>
    <row r="197" spans="1:13" ht="14.25">
      <c r="A197" s="3" t="s">
        <v>24</v>
      </c>
      <c r="B197" s="3">
        <v>0.97589999999999999</v>
      </c>
      <c r="C197" s="3">
        <v>292.16000000000003</v>
      </c>
      <c r="D197" s="155"/>
      <c r="E197" s="155"/>
      <c r="G197" s="18" t="s">
        <v>28</v>
      </c>
      <c r="H197" s="18">
        <v>0.74690000000000001</v>
      </c>
      <c r="I197" s="18">
        <v>291.41000000000003</v>
      </c>
      <c r="J197" s="20"/>
      <c r="K197" s="20"/>
      <c r="L197" s="20"/>
      <c r="M197" s="20"/>
    </row>
    <row r="198" spans="1:13">
      <c r="G198" s="18" t="s">
        <v>28</v>
      </c>
      <c r="H198" s="18">
        <v>0.74729999999999996</v>
      </c>
      <c r="I198" s="18">
        <v>301.41000000000003</v>
      </c>
      <c r="J198" s="20"/>
      <c r="K198" s="20"/>
      <c r="L198" s="20"/>
      <c r="M198" s="20"/>
    </row>
    <row r="199" spans="1:13">
      <c r="G199" s="18" t="s">
        <v>84</v>
      </c>
      <c r="H199" s="18">
        <v>2.8841999999999999</v>
      </c>
      <c r="I199" s="18">
        <v>0.96</v>
      </c>
      <c r="J199" s="34">
        <f>SLOPE(H203:H229,I203:I229)</f>
        <v>-4.1753968253968338E-4</v>
      </c>
      <c r="K199" s="34">
        <f>RSQ(H203:H229,I203:I229)</f>
        <v>0.95768191823296211</v>
      </c>
      <c r="L199" s="20"/>
      <c r="M199" s="20"/>
    </row>
    <row r="200" spans="1:13">
      <c r="G200" s="18" t="s">
        <v>84</v>
      </c>
      <c r="H200" s="18">
        <v>2.8914</v>
      </c>
      <c r="I200" s="18">
        <v>11.43</v>
      </c>
      <c r="J200" s="20"/>
      <c r="K200" s="20"/>
      <c r="L200" s="20"/>
      <c r="M200" s="20"/>
    </row>
    <row r="201" spans="1:13">
      <c r="G201" s="18" t="s">
        <v>84</v>
      </c>
      <c r="H201" s="18">
        <v>2.8746</v>
      </c>
      <c r="I201" s="18">
        <v>21.43</v>
      </c>
      <c r="J201" s="20"/>
      <c r="K201" s="20"/>
      <c r="L201" s="20"/>
      <c r="M201" s="20"/>
    </row>
    <row r="202" spans="1:13">
      <c r="G202" s="18" t="s">
        <v>84</v>
      </c>
      <c r="H202" s="18">
        <v>2.8616999999999999</v>
      </c>
      <c r="I202" s="18">
        <v>31.43</v>
      </c>
      <c r="J202" s="20"/>
      <c r="K202" s="20"/>
      <c r="L202" s="20"/>
      <c r="M202" s="20"/>
    </row>
    <row r="203" spans="1:13">
      <c r="G203" s="18" t="s">
        <v>84</v>
      </c>
      <c r="H203" s="18">
        <v>2.8599000000000001</v>
      </c>
      <c r="I203" s="18">
        <v>41.43</v>
      </c>
      <c r="J203" s="20"/>
      <c r="K203" s="20"/>
      <c r="L203" s="20"/>
      <c r="M203" s="20"/>
    </row>
    <row r="204" spans="1:13">
      <c r="G204" s="18" t="s">
        <v>84</v>
      </c>
      <c r="H204" s="18">
        <v>2.8409</v>
      </c>
      <c r="I204" s="18">
        <v>51.43</v>
      </c>
      <c r="J204" s="20"/>
      <c r="K204" s="20"/>
      <c r="L204" s="20"/>
      <c r="M204" s="20"/>
    </row>
    <row r="205" spans="1:13">
      <c r="G205" s="18" t="s">
        <v>84</v>
      </c>
      <c r="H205" s="18">
        <v>2.8267000000000002</v>
      </c>
      <c r="I205" s="18">
        <v>61.43</v>
      </c>
      <c r="J205" s="20"/>
      <c r="K205" s="20"/>
      <c r="L205" s="20"/>
      <c r="M205" s="20"/>
    </row>
    <row r="206" spans="1:13">
      <c r="G206" s="18" t="s">
        <v>84</v>
      </c>
      <c r="H206" s="18">
        <v>2.8197000000000001</v>
      </c>
      <c r="I206" s="18">
        <v>71.430000000000007</v>
      </c>
      <c r="J206" s="20"/>
      <c r="K206" s="20"/>
      <c r="L206" s="20"/>
      <c r="M206" s="20"/>
    </row>
    <row r="207" spans="1:13">
      <c r="G207" s="18" t="s">
        <v>84</v>
      </c>
      <c r="H207" s="18">
        <v>2.8212000000000002</v>
      </c>
      <c r="I207" s="18">
        <v>81.430000000000007</v>
      </c>
      <c r="J207" s="20"/>
      <c r="K207" s="20"/>
      <c r="L207" s="20"/>
      <c r="M207" s="20"/>
    </row>
    <row r="208" spans="1:13">
      <c r="G208" s="18" t="s">
        <v>84</v>
      </c>
      <c r="H208" s="18">
        <v>2.8132000000000001</v>
      </c>
      <c r="I208" s="18">
        <v>91.43</v>
      </c>
      <c r="J208" s="20"/>
      <c r="K208" s="20"/>
      <c r="L208" s="20"/>
      <c r="M208" s="20"/>
    </row>
    <row r="209" spans="7:13">
      <c r="G209" s="18" t="s">
        <v>84</v>
      </c>
      <c r="H209" s="18">
        <v>2.8098000000000001</v>
      </c>
      <c r="I209" s="18">
        <v>101.43</v>
      </c>
      <c r="J209" s="20"/>
      <c r="K209" s="20"/>
      <c r="L209" s="20"/>
      <c r="M209" s="20"/>
    </row>
    <row r="210" spans="7:13">
      <c r="G210" s="18" t="s">
        <v>84</v>
      </c>
      <c r="H210" s="18">
        <v>2.8094000000000001</v>
      </c>
      <c r="I210" s="18">
        <v>111.43</v>
      </c>
      <c r="J210" s="20"/>
      <c r="K210" s="20"/>
      <c r="L210" s="20"/>
      <c r="M210" s="20"/>
    </row>
    <row r="211" spans="7:13">
      <c r="G211" s="18" t="s">
        <v>84</v>
      </c>
      <c r="H211" s="18">
        <v>2.7974000000000001</v>
      </c>
      <c r="I211" s="18">
        <v>121.43</v>
      </c>
      <c r="J211" s="20"/>
      <c r="K211" s="20"/>
      <c r="L211" s="20"/>
      <c r="M211" s="20"/>
    </row>
    <row r="212" spans="7:13">
      <c r="G212" s="18" t="s">
        <v>84</v>
      </c>
      <c r="H212" s="18">
        <v>2.7946</v>
      </c>
      <c r="I212" s="18">
        <v>131.43</v>
      </c>
      <c r="J212" s="20"/>
      <c r="K212" s="20"/>
      <c r="L212" s="20"/>
      <c r="M212" s="20"/>
    </row>
    <row r="213" spans="7:13">
      <c r="G213" s="18" t="s">
        <v>84</v>
      </c>
      <c r="H213" s="18">
        <v>2.782</v>
      </c>
      <c r="I213" s="18">
        <v>141.43</v>
      </c>
      <c r="J213" s="20"/>
      <c r="K213" s="20"/>
      <c r="L213" s="20"/>
      <c r="M213" s="20"/>
    </row>
    <row r="214" spans="7:13">
      <c r="G214" s="18" t="s">
        <v>84</v>
      </c>
      <c r="H214" s="18">
        <v>2.7793999999999999</v>
      </c>
      <c r="I214" s="18">
        <v>151.43</v>
      </c>
      <c r="J214" s="20"/>
      <c r="K214" s="20"/>
      <c r="L214" s="20"/>
      <c r="M214" s="20"/>
    </row>
    <row r="215" spans="7:13">
      <c r="G215" s="18" t="s">
        <v>84</v>
      </c>
      <c r="H215" s="18">
        <v>2.7793000000000001</v>
      </c>
      <c r="I215" s="18">
        <v>161.43</v>
      </c>
      <c r="J215" s="20"/>
      <c r="K215" s="20"/>
      <c r="L215" s="20"/>
      <c r="M215" s="20"/>
    </row>
    <row r="216" spans="7:13">
      <c r="G216" s="18" t="s">
        <v>84</v>
      </c>
      <c r="H216" s="18">
        <v>2.7795999999999998</v>
      </c>
      <c r="I216" s="18">
        <v>171.43</v>
      </c>
      <c r="J216" s="20"/>
      <c r="K216" s="20"/>
      <c r="L216" s="20"/>
      <c r="M216" s="20"/>
    </row>
    <row r="217" spans="7:13">
      <c r="G217" s="18" t="s">
        <v>84</v>
      </c>
      <c r="H217" s="18">
        <v>2.774</v>
      </c>
      <c r="I217" s="18">
        <v>181.43</v>
      </c>
      <c r="J217" s="20"/>
      <c r="K217" s="20"/>
      <c r="L217" s="20"/>
      <c r="M217" s="20"/>
    </row>
    <row r="218" spans="7:13">
      <c r="G218" s="18" t="s">
        <v>84</v>
      </c>
      <c r="H218" s="18">
        <v>2.7692000000000001</v>
      </c>
      <c r="I218" s="18">
        <v>191.43</v>
      </c>
      <c r="J218" s="20"/>
      <c r="K218" s="20"/>
      <c r="L218" s="20"/>
      <c r="M218" s="20"/>
    </row>
    <row r="219" spans="7:13">
      <c r="G219" s="18" t="s">
        <v>84</v>
      </c>
      <c r="H219" s="18">
        <v>2.7654999999999998</v>
      </c>
      <c r="I219" s="18">
        <v>201.43</v>
      </c>
      <c r="J219" s="20"/>
      <c r="K219" s="20"/>
      <c r="L219" s="20"/>
      <c r="M219" s="20"/>
    </row>
    <row r="220" spans="7:13">
      <c r="G220" s="18" t="s">
        <v>84</v>
      </c>
      <c r="H220" s="18">
        <v>2.7650999999999999</v>
      </c>
      <c r="I220" s="18">
        <v>211.43</v>
      </c>
      <c r="J220" s="20"/>
      <c r="K220" s="20"/>
      <c r="L220" s="20"/>
      <c r="M220" s="20"/>
    </row>
    <row r="221" spans="7:13">
      <c r="G221" s="18" t="s">
        <v>84</v>
      </c>
      <c r="H221" s="18">
        <v>2.7646000000000002</v>
      </c>
      <c r="I221" s="18">
        <v>221.43</v>
      </c>
      <c r="J221" s="20"/>
      <c r="K221" s="20"/>
      <c r="L221" s="20"/>
      <c r="M221" s="20"/>
    </row>
    <row r="222" spans="7:13">
      <c r="G222" s="18" t="s">
        <v>84</v>
      </c>
      <c r="H222" s="18">
        <v>2.7610999999999999</v>
      </c>
      <c r="I222" s="18">
        <v>231.43</v>
      </c>
      <c r="J222" s="20"/>
      <c r="K222" s="20"/>
      <c r="L222" s="20"/>
      <c r="M222" s="20"/>
    </row>
    <row r="223" spans="7:13">
      <c r="G223" s="18" t="s">
        <v>84</v>
      </c>
      <c r="H223" s="18">
        <v>2.7504</v>
      </c>
      <c r="I223" s="18">
        <v>241.43</v>
      </c>
      <c r="J223" s="20"/>
      <c r="K223" s="20"/>
      <c r="L223" s="20"/>
      <c r="M223" s="20"/>
    </row>
    <row r="224" spans="7:13">
      <c r="G224" s="18" t="s">
        <v>84</v>
      </c>
      <c r="H224" s="18">
        <v>2.75</v>
      </c>
      <c r="I224" s="18">
        <v>251.43</v>
      </c>
      <c r="J224" s="20"/>
      <c r="K224" s="20"/>
      <c r="L224" s="20"/>
      <c r="M224" s="20"/>
    </row>
    <row r="225" spans="7:13">
      <c r="G225" s="18" t="s">
        <v>84</v>
      </c>
      <c r="H225" s="18">
        <v>2.7437999999999998</v>
      </c>
      <c r="I225" s="18">
        <v>261.43</v>
      </c>
      <c r="J225" s="20"/>
      <c r="K225" s="20"/>
      <c r="L225" s="20"/>
      <c r="M225" s="20"/>
    </row>
    <row r="226" spans="7:13">
      <c r="G226" s="18" t="s">
        <v>84</v>
      </c>
      <c r="H226" s="18">
        <v>2.7437999999999998</v>
      </c>
      <c r="I226" s="18">
        <v>271.43</v>
      </c>
      <c r="J226" s="20"/>
      <c r="K226" s="20"/>
      <c r="L226" s="20"/>
      <c r="M226" s="20"/>
    </row>
    <row r="227" spans="7:13">
      <c r="G227" s="18" t="s">
        <v>84</v>
      </c>
      <c r="H227" s="18">
        <v>2.7437</v>
      </c>
      <c r="I227" s="18">
        <v>281.43</v>
      </c>
      <c r="J227" s="20"/>
      <c r="K227" s="20"/>
      <c r="L227" s="20"/>
      <c r="M227" s="20"/>
    </row>
    <row r="228" spans="7:13">
      <c r="G228" s="18" t="s">
        <v>84</v>
      </c>
      <c r="H228" s="18">
        <v>2.7389000000000001</v>
      </c>
      <c r="I228" s="18">
        <v>291.43</v>
      </c>
      <c r="J228" s="20"/>
      <c r="K228" s="20"/>
      <c r="L228" s="20"/>
      <c r="M228" s="20"/>
    </row>
    <row r="229" spans="7:13">
      <c r="G229" s="18" t="s">
        <v>84</v>
      </c>
      <c r="H229" s="18">
        <v>2.7307999999999999</v>
      </c>
      <c r="I229" s="18">
        <v>301.43</v>
      </c>
      <c r="J229" s="20"/>
      <c r="K229" s="20"/>
      <c r="L229" s="20"/>
      <c r="M229" s="20"/>
    </row>
    <row r="230" spans="7:13">
      <c r="M230" s="20"/>
    </row>
    <row r="231" spans="7:13">
      <c r="M231" s="20"/>
    </row>
    <row r="232" spans="7:13">
      <c r="G232" s="18"/>
      <c r="H232" s="18"/>
      <c r="I232" s="18"/>
      <c r="J232" s="34"/>
      <c r="K232" s="34"/>
      <c r="L232" s="20"/>
      <c r="M232" s="20"/>
    </row>
    <row r="233" spans="7:13">
      <c r="G233" s="18"/>
      <c r="H233" s="18"/>
      <c r="I233" s="18"/>
      <c r="J233" s="20"/>
      <c r="K233" s="20"/>
      <c r="L233" s="20"/>
      <c r="M233" s="20"/>
    </row>
    <row r="236" spans="7:13">
      <c r="G236" s="18"/>
      <c r="H236" s="18"/>
      <c r="I236" s="18"/>
      <c r="J236" s="20"/>
      <c r="K236" s="20"/>
      <c r="L236" s="20"/>
      <c r="M236" s="20"/>
    </row>
    <row r="237" spans="7:13">
      <c r="G237" s="18"/>
      <c r="H237" s="18"/>
      <c r="I237" s="18"/>
      <c r="J237" s="20"/>
      <c r="K237" s="20"/>
      <c r="L237" s="20"/>
      <c r="M237" s="20"/>
    </row>
    <row r="238" spans="7:13">
      <c r="G238" s="18"/>
      <c r="H238" s="18"/>
      <c r="I238" s="18"/>
      <c r="J238" s="20"/>
      <c r="K238" s="20"/>
      <c r="L238" s="20"/>
      <c r="M238" s="20"/>
    </row>
    <row r="239" spans="7:13">
      <c r="G239" s="18"/>
      <c r="H239" s="18"/>
      <c r="I239" s="18"/>
      <c r="J239" s="20"/>
      <c r="K239" s="20"/>
      <c r="L239" s="20"/>
      <c r="M239" s="20"/>
    </row>
    <row r="240" spans="7:13">
      <c r="G240" s="18"/>
      <c r="H240" s="18"/>
      <c r="I240" s="18"/>
      <c r="J240" s="20"/>
      <c r="K240" s="20"/>
      <c r="L240" s="20"/>
      <c r="M240" s="20"/>
    </row>
    <row r="241" spans="7:13">
      <c r="G241" s="18"/>
      <c r="H241" s="18"/>
      <c r="I241" s="18"/>
      <c r="J241" s="20"/>
      <c r="K241" s="20"/>
      <c r="L241" s="20"/>
      <c r="M241" s="20"/>
    </row>
    <row r="242" spans="7:13">
      <c r="G242" s="18"/>
      <c r="H242" s="18"/>
      <c r="I242" s="18"/>
      <c r="J242" s="20"/>
      <c r="K242" s="20"/>
      <c r="L242" s="20"/>
      <c r="M242" s="20"/>
    </row>
    <row r="243" spans="7:13">
      <c r="G243" s="18"/>
      <c r="H243" s="18"/>
      <c r="I243" s="18"/>
      <c r="J243" s="20"/>
      <c r="K243" s="20"/>
      <c r="L243" s="20"/>
      <c r="M243" s="20"/>
    </row>
    <row r="244" spans="7:13">
      <c r="G244" s="18"/>
      <c r="H244" s="18"/>
      <c r="I244" s="18"/>
      <c r="J244" s="20"/>
      <c r="K244" s="20"/>
      <c r="L244" s="20"/>
      <c r="M244" s="20"/>
    </row>
    <row r="245" spans="7:13">
      <c r="G245" s="18"/>
      <c r="H245" s="18"/>
      <c r="I245" s="18"/>
      <c r="J245" s="20"/>
      <c r="K245" s="20"/>
      <c r="L245" s="20"/>
      <c r="M245" s="20"/>
    </row>
    <row r="246" spans="7:13">
      <c r="G246" s="18"/>
      <c r="H246" s="18"/>
      <c r="I246" s="18"/>
      <c r="J246" s="20"/>
      <c r="K246" s="20"/>
      <c r="L246" s="20"/>
      <c r="M246" s="20"/>
    </row>
    <row r="247" spans="7:13">
      <c r="G247" s="18"/>
      <c r="H247" s="18"/>
      <c r="I247" s="18"/>
      <c r="J247" s="20"/>
      <c r="K247" s="20"/>
      <c r="L247" s="20"/>
      <c r="M247" s="20"/>
    </row>
    <row r="248" spans="7:13">
      <c r="G248" s="18"/>
      <c r="H248" s="18"/>
      <c r="I248" s="18"/>
      <c r="J248" s="20"/>
      <c r="K248" s="20"/>
      <c r="L248" s="20"/>
      <c r="M248" s="20"/>
    </row>
    <row r="249" spans="7:13">
      <c r="G249" s="18"/>
      <c r="H249" s="18"/>
      <c r="I249" s="18"/>
      <c r="J249" s="20"/>
      <c r="K249" s="20"/>
      <c r="L249" s="20"/>
      <c r="M249" s="20"/>
    </row>
    <row r="250" spans="7:13">
      <c r="G250" s="18"/>
      <c r="H250" s="18"/>
      <c r="I250" s="18"/>
      <c r="J250" s="20"/>
      <c r="K250" s="20"/>
      <c r="L250" s="20"/>
      <c r="M250" s="20"/>
    </row>
    <row r="251" spans="7:13">
      <c r="G251" s="18"/>
      <c r="H251" s="18"/>
      <c r="I251" s="18"/>
      <c r="J251" s="20"/>
      <c r="K251" s="20"/>
      <c r="L251" s="20"/>
      <c r="M251" s="20"/>
    </row>
    <row r="252" spans="7:13">
      <c r="G252" s="18"/>
      <c r="H252" s="18"/>
      <c r="I252" s="18"/>
      <c r="J252" s="20"/>
      <c r="K252" s="20"/>
      <c r="L252" s="20"/>
      <c r="M252" s="20"/>
    </row>
    <row r="253" spans="7:13">
      <c r="G253" s="18"/>
      <c r="H253" s="18"/>
      <c r="I253" s="18"/>
      <c r="J253" s="20"/>
      <c r="K253" s="20"/>
      <c r="L253" s="20"/>
      <c r="M253" s="20"/>
    </row>
    <row r="254" spans="7:13">
      <c r="G254" s="18"/>
      <c r="H254" s="18"/>
      <c r="I254" s="18"/>
      <c r="J254" s="20"/>
      <c r="K254" s="20"/>
      <c r="L254" s="20"/>
      <c r="M254" s="20"/>
    </row>
    <row r="255" spans="7:13">
      <c r="G255" s="18"/>
      <c r="H255" s="18"/>
      <c r="I255" s="18"/>
      <c r="J255" s="20"/>
      <c r="K255" s="20"/>
      <c r="L255" s="20"/>
      <c r="M255" s="20"/>
    </row>
    <row r="256" spans="7:13">
      <c r="G256" s="18"/>
      <c r="H256" s="18"/>
      <c r="I256" s="18"/>
      <c r="J256" s="20"/>
      <c r="K256" s="20"/>
      <c r="L256" s="20"/>
      <c r="M256" s="20"/>
    </row>
    <row r="257" spans="7:13">
      <c r="G257" s="18"/>
      <c r="H257" s="18"/>
      <c r="I257" s="18"/>
      <c r="J257" s="20"/>
      <c r="K257" s="20"/>
      <c r="L257" s="20"/>
      <c r="M257" s="20"/>
    </row>
    <row r="258" spans="7:13">
      <c r="G258" s="18"/>
      <c r="H258" s="18"/>
      <c r="I258" s="18"/>
      <c r="J258" s="20"/>
      <c r="K258" s="20"/>
      <c r="L258" s="20"/>
      <c r="M258" s="20"/>
    </row>
    <row r="259" spans="7:13">
      <c r="G259" s="18"/>
      <c r="H259" s="18"/>
      <c r="I259" s="18"/>
      <c r="J259" s="20"/>
      <c r="K259" s="20"/>
      <c r="L259" s="20"/>
      <c r="M259" s="20"/>
    </row>
    <row r="260" spans="7:13">
      <c r="G260" s="18"/>
      <c r="H260" s="18"/>
      <c r="I260" s="18"/>
      <c r="J260" s="20"/>
      <c r="K260" s="20"/>
      <c r="L260" s="20"/>
      <c r="M260" s="20"/>
    </row>
    <row r="325" spans="7:13">
      <c r="G325" s="18"/>
      <c r="H325" s="18"/>
      <c r="I325" s="18"/>
      <c r="J325" s="20"/>
      <c r="K325" s="20"/>
      <c r="L325" s="20"/>
      <c r="M325" s="20"/>
    </row>
    <row r="326" spans="7:13">
      <c r="G326" s="18"/>
      <c r="H326" s="18"/>
      <c r="I326" s="18"/>
      <c r="J326" s="20"/>
      <c r="K326" s="20"/>
      <c r="L326" s="20"/>
      <c r="M326" s="20"/>
    </row>
    <row r="327" spans="7:13">
      <c r="G327" s="18"/>
      <c r="H327" s="18"/>
      <c r="I327" s="18"/>
      <c r="J327" s="20"/>
      <c r="K327" s="20"/>
      <c r="L327" s="20"/>
      <c r="M327" s="20"/>
    </row>
    <row r="328" spans="7:13">
      <c r="G328" s="18"/>
      <c r="H328" s="18"/>
      <c r="I328" s="18"/>
      <c r="J328" s="20"/>
      <c r="K328" s="20"/>
      <c r="L328" s="20"/>
      <c r="M328" s="20"/>
    </row>
    <row r="329" spans="7:13">
      <c r="G329" s="18"/>
      <c r="H329" s="18"/>
      <c r="I329" s="18"/>
      <c r="J329" s="20"/>
      <c r="K329" s="20"/>
      <c r="L329" s="20"/>
      <c r="M329" s="20"/>
    </row>
    <row r="330" spans="7:13">
      <c r="G330" s="18"/>
      <c r="H330" s="18"/>
      <c r="I330" s="18"/>
      <c r="J330" s="20"/>
      <c r="K330" s="20"/>
      <c r="L330" s="20"/>
      <c r="M330" s="20"/>
    </row>
    <row r="331" spans="7:13">
      <c r="G331" s="18"/>
      <c r="H331" s="18"/>
      <c r="I331" s="18"/>
      <c r="J331" s="20"/>
      <c r="K331" s="20"/>
      <c r="L331" s="20"/>
      <c r="M331" s="20"/>
    </row>
    <row r="332" spans="7:13">
      <c r="G332" s="18"/>
      <c r="H332" s="18"/>
      <c r="I332" s="18"/>
      <c r="J332" s="20"/>
      <c r="K332" s="20"/>
      <c r="L332" s="20"/>
      <c r="M332" s="20"/>
    </row>
    <row r="333" spans="7:13">
      <c r="G333" s="18"/>
      <c r="H333" s="18"/>
      <c r="I333" s="18"/>
      <c r="J333" s="20"/>
      <c r="K333" s="20"/>
      <c r="L333" s="20"/>
      <c r="M333" s="20"/>
    </row>
    <row r="334" spans="7:13">
      <c r="G334" s="18"/>
      <c r="H334" s="18"/>
      <c r="I334" s="18"/>
      <c r="J334" s="20"/>
      <c r="K334" s="20"/>
      <c r="L334" s="20"/>
      <c r="M334" s="20"/>
    </row>
    <row r="335" spans="7:13">
      <c r="G335" s="18"/>
      <c r="H335" s="18"/>
      <c r="I335" s="18"/>
      <c r="J335" s="20"/>
      <c r="K335" s="20"/>
      <c r="L335" s="20"/>
      <c r="M335" s="20"/>
    </row>
    <row r="336" spans="7:13">
      <c r="G336" s="18"/>
      <c r="H336" s="18"/>
      <c r="I336" s="18"/>
      <c r="J336" s="20"/>
      <c r="K336" s="20"/>
      <c r="L336" s="20"/>
      <c r="M336" s="20"/>
    </row>
    <row r="337" spans="7:13">
      <c r="G337" s="18"/>
      <c r="H337" s="18"/>
      <c r="I337" s="18"/>
      <c r="J337" s="20"/>
      <c r="K337" s="20"/>
      <c r="L337" s="20"/>
      <c r="M337" s="20"/>
    </row>
    <row r="338" spans="7:13">
      <c r="G338" s="18"/>
      <c r="H338" s="18"/>
      <c r="I338" s="18"/>
      <c r="J338" s="20"/>
      <c r="K338" s="20"/>
      <c r="L338" s="20"/>
      <c r="M338" s="20"/>
    </row>
    <row r="339" spans="7:13">
      <c r="G339" s="18"/>
      <c r="H339" s="18"/>
      <c r="I339" s="18"/>
      <c r="J339" s="20"/>
      <c r="K339" s="20"/>
      <c r="L339" s="20"/>
      <c r="M339" s="20"/>
    </row>
    <row r="340" spans="7:13">
      <c r="G340" s="18"/>
      <c r="H340" s="18"/>
      <c r="I340" s="18"/>
      <c r="J340" s="20"/>
      <c r="K340" s="20"/>
      <c r="L340" s="20"/>
      <c r="M340" s="20"/>
    </row>
    <row r="341" spans="7:13">
      <c r="G341" s="18"/>
      <c r="H341" s="18"/>
      <c r="I341" s="18"/>
      <c r="J341" s="20"/>
      <c r="K341" s="20"/>
      <c r="L341" s="20"/>
      <c r="M341" s="20"/>
    </row>
    <row r="342" spans="7:13">
      <c r="G342" s="18"/>
      <c r="H342" s="18"/>
      <c r="I342" s="18"/>
      <c r="J342" s="20"/>
      <c r="K342" s="20"/>
      <c r="L342" s="20"/>
      <c r="M342" s="20"/>
    </row>
    <row r="343" spans="7:13">
      <c r="G343" s="18"/>
      <c r="H343" s="18"/>
      <c r="I343" s="18"/>
      <c r="J343" s="20"/>
      <c r="K343" s="20"/>
      <c r="L343" s="20"/>
      <c r="M343" s="20"/>
    </row>
    <row r="344" spans="7:13">
      <c r="G344" s="18"/>
      <c r="H344" s="18"/>
      <c r="I344" s="18"/>
      <c r="J344" s="20"/>
      <c r="K344" s="20"/>
      <c r="L344" s="20"/>
      <c r="M344" s="20"/>
    </row>
    <row r="345" spans="7:13">
      <c r="G345" s="18"/>
      <c r="H345" s="18"/>
      <c r="I345" s="18"/>
      <c r="J345" s="20"/>
      <c r="K345" s="20"/>
      <c r="L345" s="20"/>
      <c r="M345" s="20"/>
    </row>
    <row r="346" spans="7:13">
      <c r="G346" s="18"/>
      <c r="H346" s="18"/>
      <c r="I346" s="18"/>
      <c r="J346" s="20"/>
      <c r="K346" s="20"/>
      <c r="L346" s="20"/>
      <c r="M346" s="20"/>
    </row>
    <row r="347" spans="7:13">
      <c r="G347" s="18"/>
      <c r="H347" s="18"/>
      <c r="I347" s="18"/>
      <c r="J347" s="20"/>
      <c r="K347" s="20"/>
      <c r="L347" s="20"/>
      <c r="M347" s="20"/>
    </row>
    <row r="348" spans="7:13">
      <c r="G348" s="18"/>
      <c r="H348" s="18"/>
      <c r="I348" s="18"/>
      <c r="J348" s="20"/>
      <c r="K348" s="20"/>
      <c r="L348" s="20"/>
      <c r="M348" s="20"/>
    </row>
    <row r="349" spans="7:13">
      <c r="G349" s="18"/>
      <c r="H349" s="18"/>
      <c r="I349" s="18"/>
      <c r="J349" s="20"/>
      <c r="K349" s="20"/>
      <c r="L349" s="20"/>
      <c r="M349" s="20"/>
    </row>
    <row r="350" spans="7:13">
      <c r="G350" s="18"/>
      <c r="H350" s="18"/>
      <c r="I350" s="18"/>
      <c r="J350" s="20"/>
      <c r="K350" s="20"/>
      <c r="L350" s="20"/>
      <c r="M350" s="20"/>
    </row>
    <row r="351" spans="7:13">
      <c r="G351" s="18"/>
      <c r="H351" s="18"/>
      <c r="I351" s="18"/>
      <c r="J351" s="20"/>
      <c r="K351" s="20"/>
      <c r="L351" s="20"/>
      <c r="M351" s="20"/>
    </row>
    <row r="352" spans="7:13">
      <c r="G352" s="18"/>
      <c r="H352" s="18"/>
      <c r="I352" s="18"/>
      <c r="J352" s="20"/>
      <c r="K352" s="20"/>
      <c r="L352" s="20"/>
      <c r="M352" s="20"/>
    </row>
    <row r="353" spans="7:13">
      <c r="G353" s="18"/>
      <c r="H353" s="18"/>
      <c r="I353" s="18"/>
      <c r="J353" s="20"/>
      <c r="K353" s="20"/>
      <c r="L353" s="20"/>
      <c r="M353" s="20"/>
    </row>
    <row r="354" spans="7:13">
      <c r="G354" s="18" t="s">
        <v>29</v>
      </c>
      <c r="H354" s="18">
        <v>0.69469999999999998</v>
      </c>
      <c r="I354" s="18">
        <v>1.41</v>
      </c>
      <c r="J354" s="34">
        <f>SLOPE(H358:H384,I358:I384)</f>
        <v>-2.0152625152625318E-5</v>
      </c>
      <c r="K354" s="34">
        <f>RSQ(H358:H384,I358:I384)</f>
        <v>0.80514923749026091</v>
      </c>
      <c r="L354" s="20"/>
      <c r="M354" s="20"/>
    </row>
    <row r="355" spans="7:13">
      <c r="G355" s="18" t="s">
        <v>29</v>
      </c>
      <c r="H355" s="18">
        <v>0.6946</v>
      </c>
      <c r="I355" s="18">
        <v>11.88</v>
      </c>
      <c r="J355" s="20"/>
      <c r="K355" s="20"/>
      <c r="L355" s="20"/>
      <c r="M355" s="20"/>
    </row>
    <row r="356" spans="7:13">
      <c r="G356" s="18" t="s">
        <v>29</v>
      </c>
      <c r="H356" s="18">
        <v>0.6946</v>
      </c>
      <c r="I356" s="18">
        <v>21.88</v>
      </c>
      <c r="J356" s="20"/>
      <c r="K356" s="20"/>
      <c r="L356" s="20"/>
      <c r="M356" s="20"/>
    </row>
    <row r="357" spans="7:13">
      <c r="G357" s="18" t="s">
        <v>29</v>
      </c>
      <c r="H357" s="18">
        <v>0.69189999999999996</v>
      </c>
      <c r="I357" s="18">
        <v>31.88</v>
      </c>
      <c r="J357" s="20"/>
      <c r="K357" s="20"/>
      <c r="L357" s="20"/>
      <c r="M357" s="20"/>
    </row>
    <row r="358" spans="7:13">
      <c r="G358" s="18" t="s">
        <v>29</v>
      </c>
      <c r="H358" s="18">
        <v>0.69010000000000005</v>
      </c>
      <c r="I358" s="18">
        <v>41.88</v>
      </c>
      <c r="J358" s="20"/>
      <c r="K358" s="20"/>
      <c r="L358" s="20"/>
      <c r="M358" s="20"/>
    </row>
    <row r="359" spans="7:13">
      <c r="G359" s="18" t="s">
        <v>29</v>
      </c>
      <c r="H359" s="18">
        <v>0.68920000000000003</v>
      </c>
      <c r="I359" s="18">
        <v>51.88</v>
      </c>
      <c r="J359" s="20"/>
      <c r="K359" s="20"/>
      <c r="L359" s="20"/>
      <c r="M359" s="20"/>
    </row>
    <row r="360" spans="7:13">
      <c r="G360" s="18" t="s">
        <v>29</v>
      </c>
      <c r="H360" s="18">
        <v>0.68830000000000002</v>
      </c>
      <c r="I360" s="18">
        <v>61.88</v>
      </c>
      <c r="J360" s="20"/>
      <c r="K360" s="20"/>
      <c r="L360" s="20"/>
      <c r="M360" s="20"/>
    </row>
    <row r="361" spans="7:13">
      <c r="G361" s="18" t="s">
        <v>29</v>
      </c>
      <c r="H361" s="18">
        <v>0.6885</v>
      </c>
      <c r="I361" s="18">
        <v>71.88</v>
      </c>
      <c r="J361" s="20"/>
      <c r="K361" s="20"/>
      <c r="L361" s="20"/>
      <c r="M361" s="20"/>
    </row>
    <row r="362" spans="7:13">
      <c r="G362" s="18" t="s">
        <v>29</v>
      </c>
      <c r="H362" s="18">
        <v>0.68710000000000004</v>
      </c>
      <c r="I362" s="18">
        <v>81.88</v>
      </c>
      <c r="J362" s="20"/>
      <c r="K362" s="20"/>
      <c r="L362" s="20"/>
      <c r="M362" s="20"/>
    </row>
    <row r="363" spans="7:13">
      <c r="G363" s="18" t="s">
        <v>29</v>
      </c>
      <c r="H363" s="18">
        <v>0.68659999999999999</v>
      </c>
      <c r="I363" s="18">
        <v>91.88</v>
      </c>
      <c r="J363" s="20"/>
      <c r="K363" s="20"/>
      <c r="L363" s="20"/>
      <c r="M363" s="20"/>
    </row>
    <row r="364" spans="7:13">
      <c r="G364" s="18" t="s">
        <v>29</v>
      </c>
      <c r="H364" s="18">
        <v>0.68620000000000003</v>
      </c>
      <c r="I364" s="18">
        <v>101.88</v>
      </c>
      <c r="J364" s="20"/>
      <c r="K364" s="20"/>
      <c r="L364" s="20"/>
      <c r="M364" s="20"/>
    </row>
    <row r="365" spans="7:13">
      <c r="G365" s="18" t="s">
        <v>29</v>
      </c>
      <c r="H365" s="18">
        <v>0.68600000000000005</v>
      </c>
      <c r="I365" s="18">
        <v>111.88</v>
      </c>
      <c r="J365" s="20"/>
      <c r="K365" s="20"/>
      <c r="L365" s="20"/>
      <c r="M365" s="20"/>
    </row>
    <row r="366" spans="7:13">
      <c r="G366" s="18" t="s">
        <v>29</v>
      </c>
      <c r="H366" s="18">
        <v>0.68659999999999999</v>
      </c>
      <c r="I366" s="18">
        <v>121.88</v>
      </c>
      <c r="J366" s="20"/>
      <c r="K366" s="20"/>
      <c r="L366" s="20"/>
      <c r="M366" s="20"/>
    </row>
    <row r="367" spans="7:13">
      <c r="G367" s="18" t="s">
        <v>29</v>
      </c>
      <c r="H367" s="18">
        <v>0.68659999999999999</v>
      </c>
      <c r="I367" s="18">
        <v>131.88</v>
      </c>
      <c r="J367" s="20"/>
      <c r="K367" s="20"/>
      <c r="L367" s="20"/>
      <c r="M367" s="20"/>
    </row>
    <row r="368" spans="7:13">
      <c r="G368" s="18" t="s">
        <v>29</v>
      </c>
      <c r="H368" s="18">
        <v>0.68669999999999998</v>
      </c>
      <c r="I368" s="18">
        <v>141.88</v>
      </c>
      <c r="J368" s="20"/>
      <c r="K368" s="20"/>
      <c r="L368" s="20"/>
      <c r="M368" s="20"/>
    </row>
    <row r="369" spans="7:13">
      <c r="G369" s="18" t="s">
        <v>29</v>
      </c>
      <c r="H369" s="18">
        <v>0.68620000000000003</v>
      </c>
      <c r="I369" s="18">
        <v>151.88</v>
      </c>
      <c r="J369" s="20"/>
      <c r="K369" s="20"/>
      <c r="L369" s="20"/>
      <c r="M369" s="20"/>
    </row>
    <row r="370" spans="7:13">
      <c r="G370" s="18" t="s">
        <v>29</v>
      </c>
      <c r="H370" s="18">
        <v>0.68640000000000001</v>
      </c>
      <c r="I370" s="18">
        <v>161.88</v>
      </c>
      <c r="J370" s="20"/>
      <c r="K370" s="20"/>
      <c r="L370" s="20"/>
      <c r="M370" s="20"/>
    </row>
    <row r="371" spans="7:13">
      <c r="G371" s="18" t="s">
        <v>29</v>
      </c>
      <c r="H371" s="18">
        <v>0.6845</v>
      </c>
      <c r="I371" s="18">
        <v>171.88</v>
      </c>
      <c r="J371" s="20"/>
      <c r="K371" s="20"/>
      <c r="L371" s="20"/>
      <c r="M371" s="20"/>
    </row>
    <row r="372" spans="7:13">
      <c r="G372" s="18" t="s">
        <v>29</v>
      </c>
      <c r="H372" s="18">
        <v>0.68559999999999999</v>
      </c>
      <c r="I372" s="18">
        <v>181.88</v>
      </c>
      <c r="J372" s="20"/>
      <c r="K372" s="20"/>
      <c r="L372" s="20"/>
      <c r="M372" s="20"/>
    </row>
    <row r="373" spans="7:13">
      <c r="G373" s="18" t="s">
        <v>29</v>
      </c>
      <c r="H373" s="18">
        <v>0.68500000000000005</v>
      </c>
      <c r="I373" s="18">
        <v>191.88</v>
      </c>
      <c r="J373" s="20"/>
      <c r="K373" s="20"/>
      <c r="L373" s="20"/>
      <c r="M373" s="20"/>
    </row>
    <row r="374" spans="7:13">
      <c r="G374" s="18" t="s">
        <v>29</v>
      </c>
      <c r="H374" s="18">
        <v>0.68459999999999999</v>
      </c>
      <c r="I374" s="18">
        <v>201.88</v>
      </c>
      <c r="J374" s="20"/>
      <c r="K374" s="20"/>
      <c r="L374" s="20"/>
      <c r="M374" s="20"/>
    </row>
    <row r="375" spans="7:13">
      <c r="G375" s="18" t="s">
        <v>29</v>
      </c>
      <c r="H375" s="18">
        <v>0.68489999999999995</v>
      </c>
      <c r="I375" s="18">
        <v>211.88</v>
      </c>
      <c r="J375" s="20"/>
      <c r="K375" s="20"/>
      <c r="L375" s="20"/>
      <c r="M375" s="20"/>
    </row>
    <row r="376" spans="7:13">
      <c r="G376" s="18" t="s">
        <v>29</v>
      </c>
      <c r="H376" s="18">
        <v>0.68630000000000002</v>
      </c>
      <c r="I376" s="18">
        <v>221.88</v>
      </c>
      <c r="J376" s="20"/>
      <c r="K376" s="20"/>
      <c r="L376" s="20"/>
      <c r="M376" s="20"/>
    </row>
    <row r="377" spans="7:13">
      <c r="G377" s="18" t="s">
        <v>29</v>
      </c>
      <c r="H377" s="18">
        <v>0.68400000000000005</v>
      </c>
      <c r="I377" s="18">
        <v>231.88</v>
      </c>
      <c r="J377" s="20"/>
      <c r="K377" s="20"/>
      <c r="L377" s="20"/>
      <c r="M377" s="20"/>
    </row>
    <row r="378" spans="7:13">
      <c r="G378" s="18" t="s">
        <v>29</v>
      </c>
      <c r="H378" s="18">
        <v>0.68489999999999995</v>
      </c>
      <c r="I378" s="18">
        <v>241.88</v>
      </c>
      <c r="J378" s="20"/>
      <c r="K378" s="20"/>
      <c r="L378" s="20"/>
      <c r="M378" s="20"/>
    </row>
    <row r="379" spans="7:13">
      <c r="G379" s="18" t="s">
        <v>29</v>
      </c>
      <c r="H379" s="18">
        <v>0.68520000000000003</v>
      </c>
      <c r="I379" s="18">
        <v>251.88</v>
      </c>
      <c r="J379" s="20"/>
      <c r="K379" s="20"/>
      <c r="L379" s="20"/>
      <c r="M379" s="20"/>
    </row>
    <row r="380" spans="7:13">
      <c r="G380" s="18" t="s">
        <v>29</v>
      </c>
      <c r="H380" s="18">
        <v>0.68289999999999995</v>
      </c>
      <c r="I380" s="18">
        <v>261.88</v>
      </c>
      <c r="J380" s="20"/>
      <c r="K380" s="20"/>
      <c r="L380" s="20"/>
      <c r="M380" s="20"/>
    </row>
    <row r="381" spans="7:13">
      <c r="G381" s="18" t="s">
        <v>29</v>
      </c>
      <c r="H381" s="18">
        <v>0.68359999999999999</v>
      </c>
      <c r="I381" s="18">
        <v>271.88</v>
      </c>
      <c r="J381" s="20"/>
      <c r="K381" s="20"/>
      <c r="L381" s="20"/>
      <c r="M381" s="20"/>
    </row>
    <row r="382" spans="7:13">
      <c r="G382" s="18" t="s">
        <v>29</v>
      </c>
      <c r="H382" s="18">
        <v>0.68359999999999999</v>
      </c>
      <c r="I382" s="18">
        <v>281.88</v>
      </c>
      <c r="J382" s="20"/>
      <c r="K382" s="20"/>
      <c r="L382" s="20"/>
      <c r="M382" s="20"/>
    </row>
    <row r="383" spans="7:13">
      <c r="G383" s="18" t="s">
        <v>29</v>
      </c>
      <c r="H383" s="18">
        <v>0.68379999999999996</v>
      </c>
      <c r="I383" s="18">
        <v>291.88</v>
      </c>
      <c r="J383" s="20"/>
      <c r="K383" s="20"/>
      <c r="L383" s="20"/>
      <c r="M383" s="20"/>
    </row>
    <row r="384" spans="7:13">
      <c r="G384" s="18" t="s">
        <v>29</v>
      </c>
      <c r="H384" s="18">
        <v>0.68420000000000003</v>
      </c>
      <c r="I384" s="18">
        <v>301.88</v>
      </c>
      <c r="J384" s="20"/>
      <c r="K384" s="20"/>
      <c r="L384" s="20"/>
      <c r="M384" s="20"/>
    </row>
    <row r="385" spans="7:13">
      <c r="G385" s="18" t="s">
        <v>83</v>
      </c>
      <c r="H385" s="18">
        <v>1.9258999999999999</v>
      </c>
      <c r="I385" s="18">
        <v>1.39</v>
      </c>
      <c r="J385" s="34">
        <f>SLOPE(H389:H415,I389:I415)</f>
        <v>-2.7136141636141639E-4</v>
      </c>
      <c r="K385" s="34">
        <f>RSQ(H389:H415,I389:I415)</f>
        <v>0.9674420524366556</v>
      </c>
      <c r="L385" s="20"/>
      <c r="M385" s="20"/>
    </row>
    <row r="386" spans="7:13">
      <c r="G386" s="18" t="s">
        <v>83</v>
      </c>
      <c r="H386" s="18">
        <v>1.9162999999999999</v>
      </c>
      <c r="I386" s="18">
        <v>11.86</v>
      </c>
      <c r="J386" s="20"/>
      <c r="K386" s="20"/>
      <c r="L386" s="20"/>
      <c r="M386" s="20"/>
    </row>
    <row r="387" spans="7:13">
      <c r="G387" s="18" t="s">
        <v>83</v>
      </c>
      <c r="H387" s="18">
        <v>1.9066000000000001</v>
      </c>
      <c r="I387" s="18">
        <v>21.86</v>
      </c>
      <c r="J387" s="20"/>
      <c r="K387" s="20"/>
      <c r="L387" s="20"/>
      <c r="M387" s="20"/>
    </row>
    <row r="388" spans="7:13">
      <c r="G388" s="18" t="s">
        <v>83</v>
      </c>
      <c r="H388" s="18">
        <v>1.9098999999999999</v>
      </c>
      <c r="I388" s="18">
        <v>31.86</v>
      </c>
      <c r="J388" s="20"/>
      <c r="K388" s="20"/>
      <c r="L388" s="20"/>
      <c r="M388" s="20"/>
    </row>
    <row r="389" spans="7:13">
      <c r="G389" s="18" t="s">
        <v>83</v>
      </c>
      <c r="H389" s="18">
        <v>1.9114</v>
      </c>
      <c r="I389" s="18">
        <v>41.86</v>
      </c>
      <c r="J389" s="20"/>
      <c r="K389" s="20"/>
      <c r="L389" s="20"/>
      <c r="M389" s="20"/>
    </row>
    <row r="390" spans="7:13">
      <c r="G390" s="18" t="s">
        <v>83</v>
      </c>
      <c r="H390" s="18">
        <v>1.9028</v>
      </c>
      <c r="I390" s="18">
        <v>51.86</v>
      </c>
      <c r="J390" s="20"/>
      <c r="K390" s="20"/>
      <c r="L390" s="20"/>
      <c r="M390" s="20"/>
    </row>
    <row r="391" spans="7:13">
      <c r="G391" s="18" t="s">
        <v>83</v>
      </c>
      <c r="H391" s="18">
        <v>1.8983000000000001</v>
      </c>
      <c r="I391" s="18">
        <v>61.86</v>
      </c>
      <c r="J391" s="20"/>
      <c r="K391" s="20"/>
      <c r="L391" s="20"/>
      <c r="M391" s="20"/>
    </row>
    <row r="392" spans="7:13">
      <c r="G392" s="18" t="s">
        <v>83</v>
      </c>
      <c r="H392" s="18">
        <v>1.887</v>
      </c>
      <c r="I392" s="18">
        <v>71.86</v>
      </c>
      <c r="J392" s="20"/>
      <c r="K392" s="20"/>
      <c r="L392" s="20"/>
      <c r="M392" s="20"/>
    </row>
    <row r="393" spans="7:13">
      <c r="G393" s="18" t="s">
        <v>83</v>
      </c>
      <c r="H393" s="18">
        <v>1.8903000000000001</v>
      </c>
      <c r="I393" s="18">
        <v>81.86</v>
      </c>
      <c r="J393" s="20"/>
      <c r="K393" s="20"/>
      <c r="L393" s="20"/>
      <c r="M393" s="20"/>
    </row>
    <row r="394" spans="7:13">
      <c r="G394" s="18" t="s">
        <v>83</v>
      </c>
      <c r="H394" s="18">
        <v>1.8895999999999999</v>
      </c>
      <c r="I394" s="18">
        <v>91.86</v>
      </c>
      <c r="J394" s="20"/>
      <c r="K394" s="20"/>
      <c r="L394" s="20"/>
      <c r="M394" s="20"/>
    </row>
    <row r="395" spans="7:13">
      <c r="G395" s="18" t="s">
        <v>83</v>
      </c>
      <c r="H395" s="18">
        <v>1.8918999999999999</v>
      </c>
      <c r="I395" s="18">
        <v>101.86</v>
      </c>
      <c r="J395" s="20"/>
      <c r="K395" s="20"/>
      <c r="L395" s="20"/>
      <c r="M395" s="20"/>
    </row>
    <row r="396" spans="7:13">
      <c r="G396" s="18" t="s">
        <v>83</v>
      </c>
      <c r="H396" s="18">
        <v>1.8908</v>
      </c>
      <c r="I396" s="18">
        <v>111.86</v>
      </c>
      <c r="J396" s="20"/>
      <c r="K396" s="20"/>
      <c r="L396" s="20"/>
      <c r="M396" s="20"/>
    </row>
    <row r="397" spans="7:13">
      <c r="G397" s="18" t="s">
        <v>83</v>
      </c>
      <c r="H397" s="18">
        <v>1.8832</v>
      </c>
      <c r="I397" s="18">
        <v>121.86</v>
      </c>
      <c r="J397" s="20"/>
      <c r="K397" s="20"/>
      <c r="L397" s="20"/>
      <c r="M397" s="20"/>
    </row>
    <row r="398" spans="7:13">
      <c r="G398" s="18" t="s">
        <v>83</v>
      </c>
      <c r="H398" s="18">
        <v>1.877</v>
      </c>
      <c r="I398" s="18">
        <v>131.86000000000001</v>
      </c>
      <c r="J398" s="20"/>
      <c r="K398" s="20"/>
      <c r="L398" s="20"/>
      <c r="M398" s="20"/>
    </row>
    <row r="399" spans="7:13">
      <c r="G399" s="18" t="s">
        <v>83</v>
      </c>
      <c r="H399" s="18">
        <v>1.8746</v>
      </c>
      <c r="I399" s="18">
        <v>141.86000000000001</v>
      </c>
      <c r="J399" s="20"/>
      <c r="K399" s="20"/>
      <c r="L399" s="20"/>
      <c r="M399" s="20"/>
    </row>
    <row r="400" spans="7:13">
      <c r="G400" s="18" t="s">
        <v>83</v>
      </c>
      <c r="H400" s="18">
        <v>1.8686</v>
      </c>
      <c r="I400" s="18">
        <v>151.86000000000001</v>
      </c>
      <c r="J400" s="20"/>
      <c r="K400" s="20"/>
      <c r="L400" s="20"/>
      <c r="M400" s="20"/>
    </row>
    <row r="401" spans="7:13">
      <c r="G401" s="18" t="s">
        <v>83</v>
      </c>
      <c r="H401" s="18">
        <v>1.8664000000000001</v>
      </c>
      <c r="I401" s="18">
        <v>161.86000000000001</v>
      </c>
      <c r="J401" s="20"/>
      <c r="K401" s="20"/>
      <c r="L401" s="20"/>
      <c r="M401" s="20"/>
    </row>
    <row r="402" spans="7:13">
      <c r="G402" s="18" t="s">
        <v>83</v>
      </c>
      <c r="H402" s="18">
        <v>1.8612</v>
      </c>
      <c r="I402" s="18">
        <v>171.86</v>
      </c>
      <c r="J402" s="20"/>
      <c r="K402" s="20"/>
      <c r="L402" s="20"/>
      <c r="M402" s="20"/>
    </row>
    <row r="403" spans="7:13">
      <c r="G403" s="18" t="s">
        <v>83</v>
      </c>
      <c r="H403" s="18">
        <v>1.8603000000000001</v>
      </c>
      <c r="I403" s="18">
        <v>181.86</v>
      </c>
      <c r="J403" s="20"/>
      <c r="K403" s="20"/>
      <c r="L403" s="20"/>
      <c r="M403" s="20"/>
    </row>
    <row r="404" spans="7:13">
      <c r="G404" s="18" t="s">
        <v>83</v>
      </c>
      <c r="H404" s="18">
        <v>1.8593999999999999</v>
      </c>
      <c r="I404" s="18">
        <v>191.86</v>
      </c>
      <c r="J404" s="20"/>
      <c r="K404" s="20"/>
      <c r="L404" s="20"/>
      <c r="M404" s="20"/>
    </row>
    <row r="405" spans="7:13">
      <c r="G405" s="18" t="s">
        <v>83</v>
      </c>
      <c r="H405" s="18">
        <v>1.857</v>
      </c>
      <c r="I405" s="18">
        <v>201.86</v>
      </c>
      <c r="J405" s="20"/>
      <c r="K405" s="20"/>
      <c r="L405" s="20"/>
      <c r="M405" s="20"/>
    </row>
    <row r="406" spans="7:13">
      <c r="G406" s="18" t="s">
        <v>83</v>
      </c>
      <c r="H406" s="18">
        <v>1.8551</v>
      </c>
      <c r="I406" s="18">
        <v>211.86</v>
      </c>
      <c r="J406" s="20"/>
      <c r="K406" s="20"/>
      <c r="L406" s="20"/>
      <c r="M406" s="20"/>
    </row>
    <row r="407" spans="7:13">
      <c r="G407" s="18" t="s">
        <v>83</v>
      </c>
      <c r="H407" s="18">
        <v>1.8535999999999999</v>
      </c>
      <c r="I407" s="18">
        <v>221.86</v>
      </c>
      <c r="J407" s="20"/>
      <c r="K407" s="20"/>
      <c r="L407" s="20"/>
      <c r="M407" s="20"/>
    </row>
    <row r="408" spans="7:13">
      <c r="G408" s="18" t="s">
        <v>83</v>
      </c>
      <c r="H408" s="18">
        <v>1.8503000000000001</v>
      </c>
      <c r="I408" s="18">
        <v>231.86</v>
      </c>
      <c r="J408" s="20"/>
      <c r="K408" s="20"/>
      <c r="L408" s="20"/>
      <c r="M408" s="20"/>
    </row>
    <row r="409" spans="7:13">
      <c r="G409" s="18" t="s">
        <v>83</v>
      </c>
      <c r="H409" s="18">
        <v>1.8492</v>
      </c>
      <c r="I409" s="18">
        <v>241.86</v>
      </c>
      <c r="J409" s="20"/>
      <c r="K409" s="20"/>
      <c r="L409" s="20"/>
      <c r="M409" s="20"/>
    </row>
    <row r="410" spans="7:13">
      <c r="G410" s="18" t="s">
        <v>83</v>
      </c>
      <c r="H410" s="18">
        <v>1.8493999999999999</v>
      </c>
      <c r="I410" s="18">
        <v>251.86</v>
      </c>
      <c r="J410" s="20"/>
      <c r="K410" s="20"/>
      <c r="L410" s="20"/>
      <c r="M410" s="20"/>
    </row>
    <row r="411" spans="7:13">
      <c r="G411" s="18" t="s">
        <v>83</v>
      </c>
      <c r="H411" s="18">
        <v>1.8428</v>
      </c>
      <c r="I411" s="18">
        <v>261.86</v>
      </c>
      <c r="J411" s="20"/>
      <c r="K411" s="20"/>
      <c r="L411" s="20"/>
      <c r="M411" s="20"/>
    </row>
    <row r="412" spans="7:13">
      <c r="G412" s="18" t="s">
        <v>83</v>
      </c>
      <c r="H412" s="18">
        <v>1.8395999999999999</v>
      </c>
      <c r="I412" s="18">
        <v>271.86</v>
      </c>
      <c r="J412" s="20"/>
      <c r="K412" s="20"/>
      <c r="L412" s="20"/>
      <c r="M412" s="20"/>
    </row>
    <row r="413" spans="7:13">
      <c r="G413" s="18" t="s">
        <v>83</v>
      </c>
      <c r="H413" s="18">
        <v>1.8403</v>
      </c>
      <c r="I413" s="18">
        <v>281.86</v>
      </c>
      <c r="J413" s="20"/>
      <c r="K413" s="20"/>
      <c r="L413" s="20"/>
      <c r="M413" s="20"/>
    </row>
    <row r="414" spans="7:13">
      <c r="G414" s="18" t="s">
        <v>83</v>
      </c>
      <c r="H414" s="18">
        <v>1.8378000000000001</v>
      </c>
      <c r="I414" s="18">
        <v>291.86</v>
      </c>
      <c r="J414" s="20"/>
      <c r="K414" s="20"/>
      <c r="L414" s="20"/>
      <c r="M414" s="20"/>
    </row>
    <row r="415" spans="7:13">
      <c r="G415" s="18" t="s">
        <v>83</v>
      </c>
      <c r="H415" s="18">
        <v>1.8384</v>
      </c>
      <c r="I415" s="18">
        <v>301.86</v>
      </c>
      <c r="J415" s="20"/>
      <c r="K415" s="20"/>
      <c r="L415" s="20"/>
      <c r="M415" s="20"/>
    </row>
    <row r="416" spans="7:13">
      <c r="G416" s="18"/>
      <c r="H416" s="18"/>
      <c r="I416" s="18"/>
      <c r="J416" s="34"/>
      <c r="K416" s="34"/>
      <c r="L416" s="20"/>
      <c r="M416" s="20"/>
    </row>
    <row r="417" spans="7:13">
      <c r="G417" s="18"/>
      <c r="H417" s="18"/>
      <c r="I417" s="18"/>
      <c r="J417" s="20"/>
      <c r="K417" s="20"/>
      <c r="L417" s="20"/>
      <c r="M417" s="20"/>
    </row>
    <row r="418" spans="7:13">
      <c r="G418" s="18"/>
      <c r="H418" s="18"/>
      <c r="I418" s="18"/>
      <c r="J418" s="20"/>
      <c r="K418" s="20"/>
      <c r="L418" s="20"/>
      <c r="M418" s="20"/>
    </row>
    <row r="419" spans="7:13">
      <c r="G419" s="18"/>
      <c r="H419" s="18"/>
      <c r="I419" s="18"/>
      <c r="J419" s="20"/>
      <c r="K419" s="20"/>
      <c r="L419" s="20"/>
      <c r="M419" s="20"/>
    </row>
    <row r="420" spans="7:13">
      <c r="G420" s="18"/>
      <c r="H420" s="18"/>
      <c r="I420" s="18"/>
      <c r="J420" s="20"/>
      <c r="K420" s="20"/>
      <c r="L420" s="20"/>
      <c r="M420" s="20"/>
    </row>
    <row r="421" spans="7:13">
      <c r="G421" s="18"/>
      <c r="H421" s="18"/>
      <c r="I421" s="18"/>
      <c r="J421" s="20"/>
      <c r="K421" s="20"/>
      <c r="L421" s="20"/>
      <c r="M421" s="20"/>
    </row>
    <row r="422" spans="7:13">
      <c r="G422" s="18"/>
      <c r="H422" s="18"/>
      <c r="I422" s="18"/>
      <c r="J422" s="20"/>
      <c r="K422" s="20"/>
      <c r="L422" s="20"/>
      <c r="M422" s="20"/>
    </row>
    <row r="423" spans="7:13">
      <c r="G423" s="18"/>
      <c r="H423" s="18"/>
      <c r="I423" s="18"/>
      <c r="J423" s="20"/>
      <c r="K423" s="20"/>
      <c r="L423" s="20"/>
      <c r="M423" s="20"/>
    </row>
    <row r="424" spans="7:13">
      <c r="G424" s="18"/>
      <c r="H424" s="18"/>
      <c r="I424" s="18"/>
      <c r="J424" s="20"/>
      <c r="K424" s="20"/>
      <c r="L424" s="20"/>
      <c r="M424" s="20"/>
    </row>
    <row r="425" spans="7:13">
      <c r="G425" s="18"/>
      <c r="H425" s="18"/>
      <c r="I425" s="18"/>
      <c r="J425" s="20"/>
      <c r="K425" s="20"/>
      <c r="L425" s="20"/>
      <c r="M425" s="20"/>
    </row>
    <row r="426" spans="7:13">
      <c r="G426" s="18"/>
      <c r="H426" s="18"/>
      <c r="I426" s="18"/>
      <c r="J426" s="20"/>
      <c r="K426" s="20"/>
      <c r="L426" s="20"/>
      <c r="M426" s="20"/>
    </row>
    <row r="427" spans="7:13">
      <c r="G427" s="18"/>
      <c r="H427" s="18"/>
      <c r="I427" s="18"/>
      <c r="J427" s="20"/>
      <c r="K427" s="20"/>
      <c r="L427" s="20"/>
      <c r="M427" s="20"/>
    </row>
    <row r="428" spans="7:13">
      <c r="G428" s="18"/>
      <c r="H428" s="18"/>
      <c r="I428" s="18"/>
      <c r="J428" s="20"/>
      <c r="K428" s="20"/>
      <c r="L428" s="20"/>
      <c r="M428" s="20"/>
    </row>
    <row r="429" spans="7:13">
      <c r="G429" s="18"/>
      <c r="H429" s="18"/>
      <c r="I429" s="18"/>
      <c r="J429" s="20"/>
      <c r="K429" s="20"/>
      <c r="L429" s="20"/>
      <c r="M429" s="20"/>
    </row>
    <row r="430" spans="7:13">
      <c r="G430" s="18"/>
      <c r="H430" s="18"/>
      <c r="I430" s="18"/>
      <c r="J430" s="20"/>
      <c r="K430" s="20"/>
      <c r="L430" s="20"/>
      <c r="M430" s="20"/>
    </row>
    <row r="431" spans="7:13">
      <c r="G431" s="18"/>
      <c r="H431" s="18"/>
      <c r="I431" s="18"/>
      <c r="J431" s="20"/>
      <c r="K431" s="20"/>
      <c r="L431" s="20"/>
      <c r="M431" s="20"/>
    </row>
    <row r="432" spans="7:13">
      <c r="G432" s="18"/>
      <c r="H432" s="18"/>
      <c r="I432" s="18"/>
      <c r="J432" s="20"/>
      <c r="K432" s="20"/>
      <c r="L432" s="20"/>
      <c r="M432" s="20"/>
    </row>
    <row r="433" spans="7:13">
      <c r="G433" s="18"/>
      <c r="H433" s="18"/>
      <c r="I433" s="18"/>
      <c r="J433" s="20"/>
      <c r="K433" s="20"/>
      <c r="L433" s="20"/>
      <c r="M433" s="20"/>
    </row>
    <row r="434" spans="7:13">
      <c r="G434" s="18"/>
      <c r="H434" s="18"/>
      <c r="I434" s="18"/>
      <c r="J434" s="20"/>
      <c r="K434" s="20"/>
      <c r="L434" s="20"/>
      <c r="M434" s="20"/>
    </row>
    <row r="435" spans="7:13">
      <c r="G435" s="18"/>
      <c r="H435" s="18"/>
      <c r="I435" s="18"/>
      <c r="J435" s="20"/>
      <c r="K435" s="20"/>
      <c r="L435" s="20"/>
      <c r="M435" s="20"/>
    </row>
    <row r="436" spans="7:13">
      <c r="G436" s="18"/>
      <c r="H436" s="18"/>
      <c r="I436" s="18"/>
      <c r="J436" s="20"/>
      <c r="K436" s="20"/>
      <c r="L436" s="20"/>
      <c r="M436" s="20"/>
    </row>
    <row r="437" spans="7:13">
      <c r="G437" s="18"/>
      <c r="H437" s="18"/>
      <c r="I437" s="18"/>
      <c r="J437" s="20"/>
      <c r="K437" s="20"/>
      <c r="L437" s="20"/>
      <c r="M437" s="20"/>
    </row>
    <row r="438" spans="7:13">
      <c r="G438" s="18"/>
      <c r="H438" s="18"/>
      <c r="I438" s="18"/>
      <c r="J438" s="20"/>
      <c r="K438" s="20"/>
      <c r="L438" s="20"/>
      <c r="M438" s="20"/>
    </row>
    <row r="439" spans="7:13">
      <c r="G439" s="18"/>
      <c r="H439" s="18"/>
      <c r="I439" s="18"/>
      <c r="J439" s="20"/>
      <c r="K439" s="20"/>
      <c r="L439" s="20"/>
      <c r="M439" s="20"/>
    </row>
    <row r="440" spans="7:13">
      <c r="G440" s="18"/>
      <c r="H440" s="18"/>
      <c r="I440" s="18"/>
      <c r="J440" s="20"/>
      <c r="K440" s="20"/>
      <c r="L440" s="20"/>
      <c r="M440" s="20"/>
    </row>
    <row r="441" spans="7:13">
      <c r="G441" s="18"/>
      <c r="H441" s="18"/>
      <c r="I441" s="18"/>
      <c r="J441" s="20"/>
      <c r="K441" s="20"/>
      <c r="L441" s="20"/>
      <c r="M441" s="20"/>
    </row>
    <row r="442" spans="7:13">
      <c r="G442" s="18"/>
      <c r="H442" s="18"/>
      <c r="I442" s="18"/>
      <c r="J442" s="20"/>
      <c r="K442" s="20"/>
      <c r="L442" s="20"/>
      <c r="M442" s="20"/>
    </row>
    <row r="443" spans="7:13">
      <c r="G443" s="18"/>
      <c r="H443" s="18"/>
      <c r="I443" s="18"/>
      <c r="J443" s="20"/>
      <c r="K443" s="20"/>
      <c r="L443" s="20"/>
      <c r="M443" s="20"/>
    </row>
    <row r="444" spans="7:13">
      <c r="G444" s="18"/>
      <c r="H444" s="18"/>
      <c r="I444" s="18"/>
      <c r="J444" s="20"/>
      <c r="K444" s="20"/>
      <c r="L444" s="20"/>
      <c r="M444" s="20"/>
    </row>
    <row r="445" spans="7:13">
      <c r="G445" s="18"/>
      <c r="H445" s="18"/>
      <c r="I445" s="18"/>
      <c r="J445" s="20"/>
      <c r="K445" s="20"/>
      <c r="L445" s="20"/>
      <c r="M445" s="20"/>
    </row>
    <row r="446" spans="7:13">
      <c r="G446" s="18"/>
      <c r="H446" s="18"/>
      <c r="I446" s="18"/>
      <c r="J446" s="20"/>
      <c r="K446" s="20"/>
      <c r="L446" s="20"/>
      <c r="M446" s="20"/>
    </row>
    <row r="447" spans="7:13">
      <c r="G447" s="18" t="s">
        <v>30</v>
      </c>
      <c r="H447" s="18">
        <v>0.71909999999999996</v>
      </c>
      <c r="I447" s="18">
        <v>1.87</v>
      </c>
      <c r="J447" s="34">
        <f>SLOPE(H451:H477,I451:I477)</f>
        <v>-3.1556776556776573E-5</v>
      </c>
      <c r="K447" s="34">
        <f>RSQ(H451:H477,I451:I477)</f>
        <v>0.84509433219866736</v>
      </c>
      <c r="L447" s="20"/>
      <c r="M447" s="20"/>
    </row>
    <row r="448" spans="7:13">
      <c r="G448" s="18" t="s">
        <v>30</v>
      </c>
      <c r="H448" s="18">
        <v>0.71789999999999998</v>
      </c>
      <c r="I448" s="18">
        <v>12.34</v>
      </c>
      <c r="J448" s="20"/>
      <c r="K448" s="20"/>
      <c r="L448" s="20"/>
      <c r="M448" s="20"/>
    </row>
    <row r="449" spans="7:13">
      <c r="G449" s="18" t="s">
        <v>30</v>
      </c>
      <c r="H449" s="18">
        <v>0.71519999999999995</v>
      </c>
      <c r="I449" s="18">
        <v>22.34</v>
      </c>
      <c r="J449" s="20"/>
      <c r="K449" s="20"/>
      <c r="L449" s="20"/>
      <c r="M449" s="20"/>
    </row>
    <row r="450" spans="7:13">
      <c r="G450" s="18" t="s">
        <v>30</v>
      </c>
      <c r="H450" s="18">
        <v>0.71450000000000002</v>
      </c>
      <c r="I450" s="18">
        <v>32.340000000000003</v>
      </c>
      <c r="J450" s="20"/>
      <c r="K450" s="20"/>
      <c r="L450" s="20"/>
      <c r="M450" s="20"/>
    </row>
    <row r="451" spans="7:13">
      <c r="G451" s="18" t="s">
        <v>30</v>
      </c>
      <c r="H451" s="18">
        <v>0.71409999999999996</v>
      </c>
      <c r="I451" s="18">
        <v>42.34</v>
      </c>
      <c r="J451" s="20"/>
      <c r="K451" s="20"/>
      <c r="L451" s="20"/>
      <c r="M451" s="20"/>
    </row>
    <row r="452" spans="7:13">
      <c r="G452" s="18" t="s">
        <v>30</v>
      </c>
      <c r="H452" s="18">
        <v>0.71209999999999996</v>
      </c>
      <c r="I452" s="18">
        <v>52.34</v>
      </c>
      <c r="J452" s="20"/>
      <c r="K452" s="20"/>
      <c r="L452" s="20"/>
      <c r="M452" s="20"/>
    </row>
    <row r="453" spans="7:13">
      <c r="G453" s="18" t="s">
        <v>30</v>
      </c>
      <c r="H453" s="18">
        <v>0.71060000000000001</v>
      </c>
      <c r="I453" s="18">
        <v>62.34</v>
      </c>
      <c r="J453" s="20"/>
      <c r="K453" s="20"/>
      <c r="L453" s="20"/>
      <c r="M453" s="20"/>
    </row>
    <row r="454" spans="7:13">
      <c r="G454" s="18" t="s">
        <v>30</v>
      </c>
      <c r="H454" s="18">
        <v>0.70950000000000002</v>
      </c>
      <c r="I454" s="18">
        <v>72.34</v>
      </c>
      <c r="J454" s="20"/>
      <c r="K454" s="20"/>
      <c r="L454" s="20"/>
      <c r="M454" s="20"/>
    </row>
    <row r="455" spans="7:13">
      <c r="G455" s="18" t="s">
        <v>30</v>
      </c>
      <c r="H455" s="18">
        <v>0.70889999999999997</v>
      </c>
      <c r="I455" s="18">
        <v>82.34</v>
      </c>
      <c r="J455" s="20"/>
      <c r="K455" s="20"/>
      <c r="L455" s="20"/>
      <c r="M455" s="20"/>
    </row>
    <row r="456" spans="7:13">
      <c r="G456" s="18" t="s">
        <v>30</v>
      </c>
      <c r="H456" s="18">
        <v>0.70830000000000004</v>
      </c>
      <c r="I456" s="18">
        <v>92.34</v>
      </c>
      <c r="J456" s="20"/>
      <c r="K456" s="20"/>
      <c r="L456" s="20"/>
      <c r="M456" s="20"/>
    </row>
    <row r="457" spans="7:13">
      <c r="G457" s="18" t="s">
        <v>30</v>
      </c>
      <c r="H457" s="18">
        <v>0.70789999999999997</v>
      </c>
      <c r="I457" s="18">
        <v>102.34</v>
      </c>
      <c r="J457" s="20"/>
      <c r="K457" s="20"/>
      <c r="L457" s="20"/>
      <c r="M457" s="20"/>
    </row>
    <row r="458" spans="7:13">
      <c r="G458" s="18" t="s">
        <v>30</v>
      </c>
      <c r="H458" s="18">
        <v>0.70760000000000001</v>
      </c>
      <c r="I458" s="18">
        <v>112.34</v>
      </c>
      <c r="J458" s="20"/>
      <c r="K458" s="20"/>
      <c r="L458" s="20"/>
      <c r="M458" s="20"/>
    </row>
    <row r="459" spans="7:13">
      <c r="G459" s="18" t="s">
        <v>30</v>
      </c>
      <c r="H459" s="18">
        <v>0.70720000000000005</v>
      </c>
      <c r="I459" s="18">
        <v>122.34</v>
      </c>
      <c r="J459" s="20"/>
      <c r="K459" s="20"/>
      <c r="L459" s="20"/>
      <c r="M459" s="20"/>
    </row>
    <row r="460" spans="7:13">
      <c r="G460" s="18" t="s">
        <v>30</v>
      </c>
      <c r="H460" s="18">
        <v>0.70720000000000005</v>
      </c>
      <c r="I460" s="18">
        <v>132.34</v>
      </c>
      <c r="J460" s="20"/>
      <c r="K460" s="20"/>
      <c r="L460" s="20"/>
      <c r="M460" s="20"/>
    </row>
    <row r="461" spans="7:13">
      <c r="G461" s="18" t="s">
        <v>30</v>
      </c>
      <c r="H461" s="18">
        <v>0.70750000000000002</v>
      </c>
      <c r="I461" s="18">
        <v>142.34</v>
      </c>
      <c r="J461" s="20"/>
      <c r="K461" s="20"/>
      <c r="L461" s="20"/>
      <c r="M461" s="20"/>
    </row>
    <row r="462" spans="7:13">
      <c r="G462" s="18" t="s">
        <v>30</v>
      </c>
      <c r="H462" s="18">
        <v>0.70650000000000002</v>
      </c>
      <c r="I462" s="18">
        <v>152.34</v>
      </c>
      <c r="J462" s="20"/>
      <c r="K462" s="20"/>
      <c r="L462" s="20"/>
      <c r="M462" s="20"/>
    </row>
    <row r="463" spans="7:13">
      <c r="G463" s="18" t="s">
        <v>30</v>
      </c>
      <c r="H463" s="18">
        <v>0.70620000000000005</v>
      </c>
      <c r="I463" s="18">
        <v>162.34</v>
      </c>
      <c r="J463" s="20"/>
      <c r="K463" s="20"/>
      <c r="L463" s="20"/>
      <c r="M463" s="20"/>
    </row>
    <row r="464" spans="7:13">
      <c r="G464" s="18" t="s">
        <v>30</v>
      </c>
      <c r="H464" s="18">
        <v>0.70499999999999996</v>
      </c>
      <c r="I464" s="18">
        <v>172.34</v>
      </c>
      <c r="J464" s="20"/>
      <c r="K464" s="20"/>
      <c r="L464" s="20"/>
      <c r="M464" s="20"/>
    </row>
    <row r="465" spans="7:13">
      <c r="G465" s="18" t="s">
        <v>30</v>
      </c>
      <c r="H465" s="18">
        <v>0.7056</v>
      </c>
      <c r="I465" s="18">
        <v>182.34</v>
      </c>
      <c r="J465" s="20"/>
      <c r="K465" s="20"/>
      <c r="L465" s="20"/>
      <c r="M465" s="20"/>
    </row>
    <row r="466" spans="7:13">
      <c r="G466" s="18" t="s">
        <v>30</v>
      </c>
      <c r="H466" s="18">
        <v>0.7056</v>
      </c>
      <c r="I466" s="18">
        <v>192.34</v>
      </c>
      <c r="J466" s="20"/>
      <c r="K466" s="20"/>
      <c r="L466" s="20"/>
      <c r="M466" s="20"/>
    </row>
    <row r="467" spans="7:13">
      <c r="G467" s="18" t="s">
        <v>30</v>
      </c>
      <c r="H467" s="18">
        <v>0.70509999999999995</v>
      </c>
      <c r="I467" s="18">
        <v>202.34</v>
      </c>
      <c r="J467" s="20"/>
      <c r="K467" s="20"/>
      <c r="L467" s="20"/>
      <c r="M467" s="20"/>
    </row>
    <row r="468" spans="7:13">
      <c r="G468" s="18" t="s">
        <v>30</v>
      </c>
      <c r="H468" s="18">
        <v>0.70499999999999996</v>
      </c>
      <c r="I468" s="18">
        <v>212.34</v>
      </c>
      <c r="J468" s="20"/>
      <c r="K468" s="20"/>
      <c r="L468" s="20"/>
      <c r="M468" s="20"/>
    </row>
    <row r="469" spans="7:13">
      <c r="G469" s="18" t="s">
        <v>30</v>
      </c>
      <c r="H469" s="18">
        <v>0.7056</v>
      </c>
      <c r="I469" s="18">
        <v>222.34</v>
      </c>
      <c r="J469" s="20"/>
      <c r="K469" s="20"/>
      <c r="L469" s="20"/>
      <c r="M469" s="20"/>
    </row>
    <row r="470" spans="7:13">
      <c r="G470" s="18" t="s">
        <v>30</v>
      </c>
      <c r="H470" s="18">
        <v>0.70440000000000003</v>
      </c>
      <c r="I470" s="18">
        <v>232.34</v>
      </c>
      <c r="J470" s="20"/>
      <c r="K470" s="20"/>
      <c r="L470" s="20"/>
      <c r="M470" s="20"/>
    </row>
    <row r="471" spans="7:13">
      <c r="G471" s="18" t="s">
        <v>30</v>
      </c>
      <c r="H471" s="18">
        <v>0.70440000000000003</v>
      </c>
      <c r="I471" s="18">
        <v>242.34</v>
      </c>
      <c r="J471" s="20"/>
      <c r="K471" s="20"/>
      <c r="L471" s="20"/>
      <c r="M471" s="20"/>
    </row>
    <row r="472" spans="7:13">
      <c r="G472" s="18" t="s">
        <v>30</v>
      </c>
      <c r="H472" s="18">
        <v>0.70540000000000003</v>
      </c>
      <c r="I472" s="18">
        <v>252.34</v>
      </c>
      <c r="J472" s="20"/>
      <c r="K472" s="20"/>
      <c r="L472" s="20"/>
      <c r="M472" s="20"/>
    </row>
    <row r="473" spans="7:13">
      <c r="G473" s="18" t="s">
        <v>30</v>
      </c>
      <c r="H473" s="18">
        <v>0.70350000000000001</v>
      </c>
      <c r="I473" s="18">
        <v>262.33999999999997</v>
      </c>
      <c r="J473" s="20"/>
      <c r="K473" s="20"/>
      <c r="L473" s="20"/>
      <c r="M473" s="20"/>
    </row>
    <row r="474" spans="7:13">
      <c r="G474" s="18" t="s">
        <v>30</v>
      </c>
      <c r="H474" s="18">
        <v>0.7026</v>
      </c>
      <c r="I474" s="18">
        <v>272.33999999999997</v>
      </c>
      <c r="J474" s="20"/>
      <c r="K474" s="20"/>
      <c r="L474" s="20"/>
      <c r="M474" s="20"/>
    </row>
    <row r="475" spans="7:13">
      <c r="G475" s="18" t="s">
        <v>30</v>
      </c>
      <c r="H475" s="18">
        <v>0.70399999999999996</v>
      </c>
      <c r="I475" s="18">
        <v>282.33999999999997</v>
      </c>
      <c r="J475" s="20"/>
      <c r="K475" s="20"/>
      <c r="L475" s="20"/>
      <c r="M475" s="20"/>
    </row>
    <row r="476" spans="7:13">
      <c r="G476" s="18" t="s">
        <v>30</v>
      </c>
      <c r="H476" s="18">
        <v>0.70369999999999999</v>
      </c>
      <c r="I476" s="18">
        <v>292.33999999999997</v>
      </c>
      <c r="J476" s="20"/>
      <c r="K476" s="20"/>
      <c r="L476" s="20"/>
      <c r="M476" s="20"/>
    </row>
    <row r="477" spans="7:13">
      <c r="G477" s="18" t="s">
        <v>30</v>
      </c>
      <c r="H477" s="18">
        <v>0.70389999999999997</v>
      </c>
      <c r="I477" s="18">
        <v>302.33999999999997</v>
      </c>
      <c r="J477" s="20"/>
      <c r="K477" s="20"/>
      <c r="L477" s="20"/>
      <c r="M477" s="20"/>
    </row>
    <row r="478" spans="7:13">
      <c r="G478" s="18" t="s">
        <v>36</v>
      </c>
      <c r="H478" s="23">
        <v>3.0188000000000001</v>
      </c>
      <c r="I478" s="18">
        <v>1.89</v>
      </c>
      <c r="J478" s="34">
        <f>SLOPE(H482:H508,I482:I508)</f>
        <v>-4.9320314970923514E-4</v>
      </c>
      <c r="K478" s="34">
        <f>RSQ(H482:H508,I482:I508)</f>
        <v>0.96703940240956632</v>
      </c>
      <c r="L478" s="20"/>
      <c r="M478" s="20"/>
    </row>
    <row r="479" spans="7:13">
      <c r="G479" s="18" t="s">
        <v>36</v>
      </c>
      <c r="H479" s="23">
        <v>3.0049000000000001</v>
      </c>
      <c r="I479" s="18">
        <v>12.36</v>
      </c>
      <c r="J479" s="20"/>
      <c r="K479" s="20"/>
      <c r="L479" s="20"/>
      <c r="M479" s="20"/>
    </row>
    <row r="480" spans="7:13">
      <c r="G480" s="18" t="s">
        <v>36</v>
      </c>
      <c r="H480" s="18">
        <v>2.9927000000000001</v>
      </c>
      <c r="I480" s="18">
        <v>22.36</v>
      </c>
      <c r="J480" s="20"/>
      <c r="K480" s="20"/>
      <c r="L480" s="20"/>
      <c r="M480" s="20"/>
    </row>
    <row r="481" spans="7:13">
      <c r="G481" s="18" t="s">
        <v>36</v>
      </c>
      <c r="H481" s="18">
        <v>2.9931999999999999</v>
      </c>
      <c r="I481" s="18">
        <v>32.36</v>
      </c>
      <c r="J481" s="20"/>
      <c r="K481" s="20"/>
      <c r="L481" s="20"/>
      <c r="M481" s="20"/>
    </row>
    <row r="482" spans="7:13">
      <c r="G482" s="18" t="s">
        <v>36</v>
      </c>
      <c r="H482" s="18">
        <v>2.9906999999999999</v>
      </c>
      <c r="I482" s="18">
        <v>42.36</v>
      </c>
      <c r="J482" s="20"/>
      <c r="K482" s="20"/>
      <c r="L482" s="20"/>
      <c r="M482" s="20"/>
    </row>
    <row r="483" spans="7:13">
      <c r="G483" s="18" t="s">
        <v>36</v>
      </c>
      <c r="H483" s="18">
        <v>2.972</v>
      </c>
      <c r="I483" s="18">
        <v>52.36</v>
      </c>
      <c r="J483" s="20"/>
      <c r="K483" s="20"/>
      <c r="L483" s="20"/>
      <c r="M483" s="20"/>
    </row>
    <row r="484" spans="7:13">
      <c r="G484" s="18" t="s">
        <v>36</v>
      </c>
      <c r="H484" s="18">
        <v>2.9733000000000001</v>
      </c>
      <c r="I484" s="18">
        <v>62.36</v>
      </c>
      <c r="J484" s="20"/>
      <c r="K484" s="20"/>
      <c r="L484" s="20"/>
      <c r="M484" s="20"/>
    </row>
    <row r="485" spans="7:13">
      <c r="G485" s="18" t="s">
        <v>36</v>
      </c>
      <c r="H485" s="18">
        <v>2.9529000000000001</v>
      </c>
      <c r="I485" s="18">
        <v>72.36</v>
      </c>
      <c r="J485" s="20"/>
      <c r="K485" s="20"/>
      <c r="L485" s="20"/>
      <c r="M485" s="20"/>
    </row>
    <row r="486" spans="7:13">
      <c r="G486" s="18" t="s">
        <v>36</v>
      </c>
      <c r="H486" s="18">
        <v>2.9550000000000001</v>
      </c>
      <c r="I486" s="18">
        <v>82.36</v>
      </c>
      <c r="J486" s="20"/>
      <c r="K486" s="20"/>
      <c r="L486" s="20"/>
      <c r="M486" s="20"/>
    </row>
    <row r="487" spans="7:13">
      <c r="G487" s="18" t="s">
        <v>36</v>
      </c>
      <c r="H487" s="18">
        <v>2.9527000000000001</v>
      </c>
      <c r="I487" s="18">
        <v>92.36</v>
      </c>
      <c r="J487" s="20"/>
      <c r="K487" s="20"/>
      <c r="L487" s="20"/>
      <c r="M487" s="20"/>
    </row>
    <row r="488" spans="7:13">
      <c r="G488" s="18" t="s">
        <v>36</v>
      </c>
      <c r="H488" s="18">
        <v>2.952</v>
      </c>
      <c r="I488" s="18">
        <v>102.36</v>
      </c>
      <c r="J488" s="20"/>
      <c r="K488" s="20"/>
      <c r="L488" s="20"/>
      <c r="M488" s="20"/>
    </row>
    <row r="489" spans="7:13">
      <c r="G489" s="18" t="s">
        <v>36</v>
      </c>
      <c r="H489" s="18">
        <v>2.9437000000000002</v>
      </c>
      <c r="I489" s="18">
        <v>112.36</v>
      </c>
      <c r="J489" s="20"/>
      <c r="K489" s="20"/>
      <c r="L489" s="20"/>
      <c r="M489" s="20"/>
    </row>
    <row r="490" spans="7:13">
      <c r="G490" s="18" t="s">
        <v>36</v>
      </c>
      <c r="H490" s="18">
        <v>2.9371999999999998</v>
      </c>
      <c r="I490" s="18">
        <v>122.36</v>
      </c>
      <c r="J490" s="20"/>
      <c r="K490" s="20"/>
      <c r="L490" s="20"/>
      <c r="M490" s="20"/>
    </row>
    <row r="491" spans="7:13">
      <c r="G491" s="18" t="s">
        <v>36</v>
      </c>
      <c r="H491" s="18">
        <v>2.9293</v>
      </c>
      <c r="I491" s="18">
        <v>132.35</v>
      </c>
      <c r="J491" s="20"/>
      <c r="K491" s="20"/>
      <c r="L491" s="20"/>
      <c r="M491" s="20"/>
    </row>
    <row r="492" spans="7:13">
      <c r="G492" s="18" t="s">
        <v>36</v>
      </c>
      <c r="H492" s="18">
        <v>2.9245999999999999</v>
      </c>
      <c r="I492" s="18">
        <v>142.36000000000001</v>
      </c>
      <c r="J492" s="20"/>
      <c r="K492" s="20"/>
      <c r="L492" s="20"/>
      <c r="M492" s="20"/>
    </row>
    <row r="493" spans="7:13">
      <c r="G493" s="18" t="s">
        <v>36</v>
      </c>
      <c r="H493" s="18">
        <v>2.9113000000000002</v>
      </c>
      <c r="I493" s="18">
        <v>152.36000000000001</v>
      </c>
      <c r="J493" s="20"/>
      <c r="K493" s="20"/>
      <c r="L493" s="20"/>
      <c r="M493" s="20"/>
    </row>
    <row r="494" spans="7:13">
      <c r="G494" s="18" t="s">
        <v>36</v>
      </c>
      <c r="H494" s="18">
        <v>2.9060999999999999</v>
      </c>
      <c r="I494" s="18">
        <v>162.36000000000001</v>
      </c>
      <c r="J494" s="20"/>
      <c r="K494" s="20"/>
      <c r="L494" s="20"/>
      <c r="M494" s="20"/>
    </row>
    <row r="495" spans="7:13">
      <c r="G495" s="18" t="s">
        <v>36</v>
      </c>
      <c r="H495" s="18">
        <v>2.8944999999999999</v>
      </c>
      <c r="I495" s="18">
        <v>172.36</v>
      </c>
      <c r="J495" s="20"/>
      <c r="K495" s="20"/>
      <c r="L495" s="20"/>
      <c r="M495" s="20"/>
    </row>
    <row r="496" spans="7:13">
      <c r="G496" s="18" t="s">
        <v>36</v>
      </c>
      <c r="H496" s="18">
        <v>2.8986000000000001</v>
      </c>
      <c r="I496" s="18">
        <v>182.36</v>
      </c>
      <c r="J496" s="20"/>
      <c r="K496" s="20"/>
      <c r="L496" s="20"/>
      <c r="M496" s="20"/>
    </row>
    <row r="497" spans="7:14">
      <c r="G497" s="18" t="s">
        <v>36</v>
      </c>
      <c r="H497" s="18">
        <v>2.8969</v>
      </c>
      <c r="I497" s="18">
        <v>192.36</v>
      </c>
      <c r="J497" s="20"/>
      <c r="K497" s="20"/>
      <c r="L497" s="20"/>
      <c r="M497" s="20"/>
    </row>
    <row r="498" spans="7:14">
      <c r="G498" s="18" t="s">
        <v>36</v>
      </c>
      <c r="H498" s="18">
        <v>2.899</v>
      </c>
      <c r="I498" s="18">
        <v>202.36</v>
      </c>
      <c r="J498" s="20"/>
      <c r="K498" s="20"/>
      <c r="L498" s="20"/>
      <c r="M498" s="20"/>
    </row>
    <row r="499" spans="7:14">
      <c r="G499" s="18" t="s">
        <v>36</v>
      </c>
      <c r="H499" s="18">
        <v>2.9001999999999999</v>
      </c>
      <c r="I499" s="18">
        <v>212.36</v>
      </c>
      <c r="J499" s="20"/>
      <c r="K499" s="20"/>
      <c r="L499" s="20"/>
      <c r="M499" s="20"/>
    </row>
    <row r="500" spans="7:14">
      <c r="G500" s="18" t="s">
        <v>36</v>
      </c>
      <c r="H500" s="18">
        <v>2.8946999999999998</v>
      </c>
      <c r="I500" s="18">
        <v>222.36</v>
      </c>
      <c r="J500" s="20"/>
      <c r="K500" s="20"/>
      <c r="L500" s="20"/>
      <c r="M500" s="20"/>
    </row>
    <row r="501" spans="7:14">
      <c r="G501" s="18" t="s">
        <v>36</v>
      </c>
      <c r="H501" s="18">
        <v>2.8788999999999998</v>
      </c>
      <c r="I501" s="18">
        <v>232.36</v>
      </c>
      <c r="J501" s="20"/>
      <c r="K501" s="20"/>
      <c r="L501" s="20"/>
      <c r="M501" s="20"/>
    </row>
    <row r="502" spans="7:14">
      <c r="G502" s="18" t="s">
        <v>36</v>
      </c>
      <c r="H502" s="18">
        <v>2.8774000000000002</v>
      </c>
      <c r="I502" s="18">
        <v>242.36</v>
      </c>
      <c r="J502" s="20"/>
      <c r="K502" s="20"/>
      <c r="L502" s="20"/>
      <c r="M502" s="20"/>
    </row>
    <row r="503" spans="7:14">
      <c r="G503" s="18" t="s">
        <v>36</v>
      </c>
      <c r="H503" s="18">
        <v>2.8780999999999999</v>
      </c>
      <c r="I503" s="18">
        <v>252.36</v>
      </c>
      <c r="J503" s="20"/>
      <c r="K503" s="20"/>
      <c r="L503" s="20"/>
      <c r="M503" s="20"/>
    </row>
    <row r="504" spans="7:14">
      <c r="G504" s="18" t="s">
        <v>36</v>
      </c>
      <c r="H504" s="18">
        <v>2.8681000000000001</v>
      </c>
      <c r="I504" s="18">
        <v>262.35000000000002</v>
      </c>
      <c r="J504" s="20"/>
      <c r="K504" s="20"/>
      <c r="L504" s="20"/>
      <c r="M504" s="20"/>
    </row>
    <row r="505" spans="7:14">
      <c r="G505" s="18" t="s">
        <v>36</v>
      </c>
      <c r="H505" s="18">
        <v>2.8574000000000002</v>
      </c>
      <c r="I505" s="18">
        <v>272.35000000000002</v>
      </c>
      <c r="J505" s="20"/>
      <c r="K505" s="20"/>
      <c r="L505" s="20"/>
      <c r="M505" s="20"/>
    </row>
    <row r="506" spans="7:14">
      <c r="G506" s="18" t="s">
        <v>36</v>
      </c>
      <c r="H506" s="18">
        <v>2.8557000000000001</v>
      </c>
      <c r="I506" s="18">
        <v>282.36</v>
      </c>
      <c r="J506" s="20"/>
      <c r="K506" s="20"/>
      <c r="L506" s="20"/>
      <c r="M506" s="20"/>
    </row>
    <row r="507" spans="7:14">
      <c r="G507" s="18" t="s">
        <v>36</v>
      </c>
      <c r="H507" s="18">
        <v>2.8643000000000001</v>
      </c>
      <c r="I507" s="18">
        <v>292.36</v>
      </c>
      <c r="J507" s="20"/>
      <c r="K507" s="20"/>
      <c r="L507" s="20"/>
      <c r="M507" s="20"/>
    </row>
    <row r="508" spans="7:14">
      <c r="G508" s="18" t="s">
        <v>36</v>
      </c>
      <c r="H508" s="18">
        <v>2.8517999999999999</v>
      </c>
      <c r="I508" s="18">
        <v>302.36</v>
      </c>
      <c r="J508" s="20"/>
      <c r="K508" s="20"/>
      <c r="L508" s="20"/>
      <c r="M508" s="20"/>
    </row>
    <row r="509" spans="7:14">
      <c r="G509" s="20"/>
      <c r="H509" s="20"/>
      <c r="I509" s="20"/>
      <c r="J509" s="20"/>
      <c r="K509" s="20"/>
      <c r="L509" s="20"/>
      <c r="M509" s="20"/>
    </row>
    <row r="510" spans="7:14">
      <c r="G510" s="197"/>
      <c r="H510" s="197"/>
      <c r="I510" s="197"/>
      <c r="J510" s="197"/>
      <c r="K510" s="197"/>
      <c r="L510" s="197"/>
      <c r="M510" s="197"/>
      <c r="N510" s="198"/>
    </row>
    <row r="511" spans="7:14" ht="15">
      <c r="G511" s="199"/>
      <c r="H511" s="199"/>
      <c r="I511" s="199"/>
      <c r="J511" s="197"/>
      <c r="K511" s="197"/>
      <c r="L511" s="197"/>
      <c r="M511" s="197"/>
      <c r="N511" s="198"/>
    </row>
    <row r="512" spans="7:14">
      <c r="G512" s="200"/>
      <c r="H512" s="200"/>
      <c r="I512" s="200"/>
      <c r="J512" s="201"/>
      <c r="K512" s="201"/>
      <c r="L512" s="197"/>
      <c r="M512" s="197"/>
      <c r="N512" s="198"/>
    </row>
    <row r="513" spans="7:14">
      <c r="G513" s="200"/>
      <c r="H513" s="200"/>
      <c r="I513" s="200"/>
      <c r="J513" s="197"/>
      <c r="K513" s="197"/>
      <c r="L513" s="197"/>
      <c r="M513" s="197"/>
      <c r="N513" s="198"/>
    </row>
    <row r="514" spans="7:14">
      <c r="G514" s="200"/>
      <c r="H514" s="200"/>
      <c r="I514" s="200"/>
      <c r="J514" s="197"/>
      <c r="K514" s="197"/>
      <c r="L514" s="197"/>
      <c r="M514" s="197"/>
      <c r="N514" s="198"/>
    </row>
    <row r="515" spans="7:14">
      <c r="G515" s="200"/>
      <c r="H515" s="200"/>
      <c r="I515" s="200"/>
      <c r="J515" s="197"/>
      <c r="K515" s="197"/>
      <c r="L515" s="197"/>
      <c r="M515" s="197"/>
      <c r="N515" s="198"/>
    </row>
    <row r="516" spans="7:14">
      <c r="G516" s="200"/>
      <c r="H516" s="200"/>
      <c r="I516" s="200"/>
      <c r="J516" s="197"/>
      <c r="K516" s="197"/>
      <c r="L516" s="197"/>
      <c r="M516" s="197"/>
      <c r="N516" s="198"/>
    </row>
    <row r="517" spans="7:14">
      <c r="G517" s="200"/>
      <c r="H517" s="200"/>
      <c r="I517" s="200"/>
      <c r="J517" s="197"/>
      <c r="K517" s="197"/>
      <c r="L517" s="197"/>
      <c r="M517" s="197"/>
      <c r="N517" s="198"/>
    </row>
    <row r="518" spans="7:14">
      <c r="G518" s="200"/>
      <c r="H518" s="200"/>
      <c r="I518" s="200"/>
      <c r="J518" s="197"/>
      <c r="K518" s="197"/>
      <c r="L518" s="197"/>
      <c r="M518" s="197"/>
      <c r="N518" s="198"/>
    </row>
    <row r="519" spans="7:14">
      <c r="G519" s="200"/>
      <c r="H519" s="200"/>
      <c r="I519" s="200"/>
      <c r="J519" s="197"/>
      <c r="K519" s="197"/>
      <c r="L519" s="197"/>
      <c r="M519" s="197"/>
      <c r="N519" s="198"/>
    </row>
    <row r="520" spans="7:14">
      <c r="G520" s="200"/>
      <c r="H520" s="200"/>
      <c r="I520" s="200"/>
      <c r="J520" s="197"/>
      <c r="K520" s="197"/>
      <c r="L520" s="197"/>
      <c r="M520" s="197"/>
      <c r="N520" s="198"/>
    </row>
    <row r="521" spans="7:14">
      <c r="G521" s="200"/>
      <c r="H521" s="200"/>
      <c r="I521" s="200"/>
      <c r="J521" s="197"/>
      <c r="K521" s="197"/>
      <c r="L521" s="197"/>
      <c r="M521" s="197"/>
      <c r="N521" s="198"/>
    </row>
    <row r="522" spans="7:14">
      <c r="G522" s="200"/>
      <c r="H522" s="200"/>
      <c r="I522" s="200"/>
      <c r="J522" s="197"/>
      <c r="K522" s="197"/>
      <c r="L522" s="197"/>
      <c r="M522" s="197"/>
      <c r="N522" s="198"/>
    </row>
    <row r="523" spans="7:14">
      <c r="G523" s="200"/>
      <c r="H523" s="200"/>
      <c r="I523" s="200"/>
      <c r="J523" s="197"/>
      <c r="K523" s="197"/>
      <c r="L523" s="197"/>
      <c r="M523" s="197"/>
      <c r="N523" s="198"/>
    </row>
    <row r="524" spans="7:14">
      <c r="G524" s="200"/>
      <c r="H524" s="200"/>
      <c r="I524" s="200"/>
      <c r="J524" s="197"/>
      <c r="K524" s="197"/>
      <c r="L524" s="197"/>
      <c r="M524" s="197"/>
      <c r="N524" s="198"/>
    </row>
    <row r="525" spans="7:14">
      <c r="G525" s="200"/>
      <c r="H525" s="200"/>
      <c r="I525" s="200"/>
      <c r="J525" s="197"/>
      <c r="K525" s="197"/>
      <c r="L525" s="197"/>
      <c r="M525" s="197"/>
      <c r="N525" s="198"/>
    </row>
    <row r="526" spans="7:14">
      <c r="G526" s="200"/>
      <c r="H526" s="200"/>
      <c r="I526" s="200"/>
      <c r="J526" s="197"/>
      <c r="K526" s="197"/>
      <c r="L526" s="197"/>
      <c r="M526" s="197"/>
      <c r="N526" s="198"/>
    </row>
    <row r="527" spans="7:14">
      <c r="G527" s="200"/>
      <c r="H527" s="200"/>
      <c r="I527" s="200"/>
      <c r="J527" s="197"/>
      <c r="K527" s="197"/>
      <c r="L527" s="197"/>
      <c r="M527" s="197"/>
      <c r="N527" s="198"/>
    </row>
    <row r="528" spans="7:14">
      <c r="G528" s="200"/>
      <c r="H528" s="200"/>
      <c r="I528" s="200"/>
      <c r="J528" s="197"/>
      <c r="K528" s="197"/>
      <c r="L528" s="197"/>
      <c r="M528" s="197"/>
      <c r="N528" s="198"/>
    </row>
    <row r="529" spans="7:14">
      <c r="G529" s="200"/>
      <c r="H529" s="200"/>
      <c r="I529" s="200"/>
      <c r="J529" s="197"/>
      <c r="K529" s="197"/>
      <c r="L529" s="197"/>
      <c r="M529" s="197"/>
      <c r="N529" s="198"/>
    </row>
    <row r="530" spans="7:14">
      <c r="G530" s="200"/>
      <c r="H530" s="200"/>
      <c r="I530" s="200"/>
      <c r="J530" s="197"/>
      <c r="K530" s="197"/>
      <c r="L530" s="197"/>
      <c r="M530" s="197"/>
      <c r="N530" s="198"/>
    </row>
    <row r="531" spans="7:14">
      <c r="G531" s="200"/>
      <c r="H531" s="200"/>
      <c r="I531" s="200"/>
      <c r="J531" s="201"/>
      <c r="K531" s="201"/>
      <c r="L531" s="197"/>
      <c r="M531" s="197"/>
      <c r="N531" s="198"/>
    </row>
    <row r="532" spans="7:14">
      <c r="G532" s="200"/>
      <c r="H532" s="200"/>
      <c r="I532" s="200"/>
      <c r="J532" s="197"/>
      <c r="K532" s="197"/>
      <c r="L532" s="197"/>
      <c r="M532" s="197"/>
      <c r="N532" s="198"/>
    </row>
    <row r="533" spans="7:14">
      <c r="G533" s="200"/>
      <c r="H533" s="200"/>
      <c r="I533" s="200"/>
      <c r="J533" s="197"/>
      <c r="K533" s="197"/>
      <c r="L533" s="197"/>
      <c r="M533" s="197"/>
      <c r="N533" s="198"/>
    </row>
    <row r="534" spans="7:14">
      <c r="G534" s="200"/>
      <c r="H534" s="200"/>
      <c r="I534" s="200"/>
      <c r="J534" s="197"/>
      <c r="K534" s="197"/>
      <c r="L534" s="197"/>
      <c r="M534" s="197"/>
      <c r="N534" s="198"/>
    </row>
    <row r="535" spans="7:14">
      <c r="G535" s="200"/>
      <c r="H535" s="200"/>
      <c r="I535" s="200"/>
      <c r="J535" s="197"/>
      <c r="K535" s="197"/>
      <c r="L535" s="197"/>
      <c r="M535" s="197"/>
      <c r="N535" s="198"/>
    </row>
    <row r="536" spans="7:14">
      <c r="G536" s="200"/>
      <c r="H536" s="200"/>
      <c r="I536" s="200"/>
      <c r="J536" s="197"/>
      <c r="K536" s="197"/>
      <c r="L536" s="197"/>
      <c r="M536" s="197"/>
      <c r="N536" s="198"/>
    </row>
    <row r="537" spans="7:14">
      <c r="G537" s="200"/>
      <c r="H537" s="200"/>
      <c r="I537" s="200"/>
      <c r="J537" s="197"/>
      <c r="K537" s="197"/>
      <c r="L537" s="197"/>
      <c r="M537" s="197"/>
      <c r="N537" s="198"/>
    </row>
    <row r="538" spans="7:14">
      <c r="G538" s="200"/>
      <c r="H538" s="200"/>
      <c r="I538" s="200"/>
      <c r="J538" s="197"/>
      <c r="K538" s="197"/>
      <c r="L538" s="197"/>
      <c r="M538" s="197"/>
      <c r="N538" s="198"/>
    </row>
    <row r="539" spans="7:14">
      <c r="G539" s="200"/>
      <c r="H539" s="200"/>
      <c r="I539" s="200"/>
      <c r="J539" s="197"/>
      <c r="K539" s="197"/>
      <c r="L539" s="197"/>
      <c r="M539" s="197"/>
      <c r="N539" s="198"/>
    </row>
    <row r="540" spans="7:14">
      <c r="G540" s="200"/>
      <c r="H540" s="200"/>
      <c r="I540" s="200"/>
      <c r="J540" s="197"/>
      <c r="K540" s="197"/>
      <c r="L540" s="197"/>
      <c r="M540" s="197"/>
      <c r="N540" s="198"/>
    </row>
    <row r="541" spans="7:14">
      <c r="G541" s="200"/>
      <c r="H541" s="200"/>
      <c r="I541" s="200"/>
      <c r="J541" s="197"/>
      <c r="K541" s="197"/>
      <c r="L541" s="197"/>
      <c r="M541" s="197"/>
      <c r="N541" s="198"/>
    </row>
    <row r="542" spans="7:14">
      <c r="G542" s="200"/>
      <c r="H542" s="200"/>
      <c r="I542" s="200"/>
      <c r="J542" s="197"/>
      <c r="K542" s="197"/>
      <c r="L542" s="197"/>
      <c r="M542" s="197"/>
      <c r="N542" s="198"/>
    </row>
    <row r="543" spans="7:14">
      <c r="G543" s="200"/>
      <c r="H543" s="200"/>
      <c r="I543" s="200"/>
      <c r="J543" s="197"/>
      <c r="K543" s="197"/>
      <c r="L543" s="197"/>
      <c r="M543" s="197"/>
      <c r="N543" s="198"/>
    </row>
    <row r="544" spans="7:14">
      <c r="G544" s="200"/>
      <c r="H544" s="200"/>
      <c r="I544" s="200"/>
      <c r="J544" s="197"/>
      <c r="K544" s="197"/>
      <c r="L544" s="197"/>
      <c r="M544" s="197"/>
      <c r="N544" s="198"/>
    </row>
    <row r="545" spans="7:14">
      <c r="G545" s="200"/>
      <c r="H545" s="200"/>
      <c r="I545" s="200"/>
      <c r="J545" s="197"/>
      <c r="K545" s="197"/>
      <c r="L545" s="197"/>
      <c r="M545" s="197"/>
      <c r="N545" s="198"/>
    </row>
    <row r="546" spans="7:14">
      <c r="G546" s="200"/>
      <c r="H546" s="200"/>
      <c r="I546" s="200"/>
      <c r="J546" s="197"/>
      <c r="K546" s="197"/>
      <c r="L546" s="197"/>
      <c r="M546" s="197"/>
      <c r="N546" s="198"/>
    </row>
    <row r="547" spans="7:14">
      <c r="G547" s="200"/>
      <c r="H547" s="200"/>
      <c r="I547" s="200"/>
      <c r="J547" s="197"/>
      <c r="K547" s="197"/>
      <c r="L547" s="197"/>
      <c r="M547" s="197"/>
      <c r="N547" s="198"/>
    </row>
    <row r="548" spans="7:14">
      <c r="G548" s="200"/>
      <c r="H548" s="200"/>
      <c r="I548" s="200"/>
      <c r="J548" s="197"/>
      <c r="K548" s="197"/>
      <c r="L548" s="197"/>
      <c r="M548" s="197"/>
      <c r="N548" s="198"/>
    </row>
    <row r="549" spans="7:14">
      <c r="G549" s="200"/>
      <c r="H549" s="200"/>
      <c r="I549" s="200"/>
      <c r="J549" s="197"/>
      <c r="K549" s="197"/>
      <c r="L549" s="197"/>
      <c r="M549" s="197"/>
      <c r="N549" s="198"/>
    </row>
    <row r="550" spans="7:14">
      <c r="G550" s="200"/>
      <c r="H550" s="200"/>
      <c r="I550" s="200"/>
      <c r="J550" s="201"/>
      <c r="K550" s="201"/>
      <c r="L550" s="197"/>
      <c r="M550" s="197"/>
      <c r="N550" s="198"/>
    </row>
    <row r="551" spans="7:14">
      <c r="G551" s="200"/>
      <c r="H551" s="200"/>
      <c r="I551" s="200"/>
      <c r="J551" s="197"/>
      <c r="K551" s="197"/>
      <c r="L551" s="197"/>
      <c r="M551" s="197"/>
      <c r="N551" s="198"/>
    </row>
    <row r="552" spans="7:14">
      <c r="G552" s="200"/>
      <c r="H552" s="200"/>
      <c r="I552" s="200"/>
      <c r="J552" s="197"/>
      <c r="K552" s="197"/>
      <c r="L552" s="197"/>
      <c r="M552" s="197"/>
      <c r="N552" s="198"/>
    </row>
    <row r="553" spans="7:14">
      <c r="G553" s="200"/>
      <c r="H553" s="200"/>
      <c r="I553" s="200"/>
      <c r="J553" s="197"/>
      <c r="K553" s="197"/>
      <c r="L553" s="197"/>
      <c r="M553" s="197"/>
      <c r="N553" s="198"/>
    </row>
    <row r="554" spans="7:14">
      <c r="G554" s="200"/>
      <c r="H554" s="200"/>
      <c r="I554" s="200"/>
      <c r="J554" s="197"/>
      <c r="K554" s="197"/>
      <c r="L554" s="197"/>
      <c r="M554" s="197"/>
      <c r="N554" s="198"/>
    </row>
    <row r="555" spans="7:14">
      <c r="G555" s="200"/>
      <c r="H555" s="200"/>
      <c r="I555" s="200"/>
      <c r="J555" s="197"/>
      <c r="K555" s="197"/>
      <c r="L555" s="197"/>
      <c r="M555" s="197"/>
      <c r="N555" s="198"/>
    </row>
    <row r="556" spans="7:14">
      <c r="G556" s="200"/>
      <c r="H556" s="200"/>
      <c r="I556" s="200"/>
      <c r="J556" s="197"/>
      <c r="K556" s="197"/>
      <c r="L556" s="197"/>
      <c r="M556" s="197"/>
      <c r="N556" s="198"/>
    </row>
    <row r="557" spans="7:14">
      <c r="G557" s="200"/>
      <c r="H557" s="200"/>
      <c r="I557" s="200"/>
      <c r="J557" s="197"/>
      <c r="K557" s="197"/>
      <c r="L557" s="197"/>
      <c r="M557" s="197"/>
      <c r="N557" s="198"/>
    </row>
    <row r="558" spans="7:14">
      <c r="G558" s="200"/>
      <c r="H558" s="200"/>
      <c r="I558" s="200"/>
      <c r="J558" s="197"/>
      <c r="K558" s="197"/>
      <c r="L558" s="197"/>
      <c r="M558" s="197"/>
      <c r="N558" s="198"/>
    </row>
    <row r="559" spans="7:14">
      <c r="G559" s="200"/>
      <c r="H559" s="200"/>
      <c r="I559" s="200"/>
      <c r="J559" s="197"/>
      <c r="K559" s="197"/>
      <c r="L559" s="197"/>
      <c r="M559" s="197"/>
      <c r="N559" s="198"/>
    </row>
    <row r="560" spans="7:14">
      <c r="G560" s="200"/>
      <c r="H560" s="200"/>
      <c r="I560" s="200"/>
      <c r="J560" s="197"/>
      <c r="K560" s="197"/>
      <c r="L560" s="197"/>
      <c r="M560" s="197"/>
      <c r="N560" s="198"/>
    </row>
    <row r="561" spans="7:14">
      <c r="G561" s="200"/>
      <c r="H561" s="200"/>
      <c r="I561" s="200"/>
      <c r="J561" s="197"/>
      <c r="K561" s="197"/>
      <c r="L561" s="197"/>
      <c r="M561" s="197"/>
      <c r="N561" s="198"/>
    </row>
    <row r="562" spans="7:14">
      <c r="G562" s="200"/>
      <c r="H562" s="200"/>
      <c r="I562" s="200"/>
      <c r="J562" s="197"/>
      <c r="K562" s="197"/>
      <c r="L562" s="197"/>
      <c r="M562" s="197"/>
      <c r="N562" s="198"/>
    </row>
    <row r="563" spans="7:14">
      <c r="G563" s="200"/>
      <c r="H563" s="200"/>
      <c r="I563" s="200"/>
      <c r="J563" s="197"/>
      <c r="K563" s="197"/>
      <c r="L563" s="197"/>
      <c r="M563" s="197"/>
      <c r="N563" s="198"/>
    </row>
    <row r="564" spans="7:14">
      <c r="G564" s="200"/>
      <c r="H564" s="200"/>
      <c r="I564" s="200"/>
      <c r="J564" s="197"/>
      <c r="K564" s="197"/>
      <c r="L564" s="197"/>
      <c r="M564" s="197"/>
      <c r="N564" s="198"/>
    </row>
    <row r="565" spans="7:14">
      <c r="G565" s="200"/>
      <c r="H565" s="200"/>
      <c r="I565" s="200"/>
      <c r="J565" s="197"/>
      <c r="K565" s="197"/>
      <c r="L565" s="197"/>
      <c r="M565" s="197"/>
      <c r="N565" s="198"/>
    </row>
    <row r="566" spans="7:14">
      <c r="G566" s="200"/>
      <c r="H566" s="200"/>
      <c r="I566" s="200"/>
      <c r="J566" s="197"/>
      <c r="K566" s="197"/>
      <c r="L566" s="197"/>
      <c r="M566" s="197"/>
      <c r="N566" s="198"/>
    </row>
    <row r="567" spans="7:14">
      <c r="G567" s="200"/>
      <c r="H567" s="200"/>
      <c r="I567" s="200"/>
      <c r="J567" s="197"/>
      <c r="K567" s="197"/>
      <c r="L567" s="197"/>
      <c r="M567" s="197"/>
      <c r="N567" s="198"/>
    </row>
    <row r="568" spans="7:14">
      <c r="G568" s="200"/>
      <c r="H568" s="200"/>
      <c r="I568" s="200"/>
      <c r="J568" s="197"/>
      <c r="K568" s="197"/>
      <c r="L568" s="197"/>
      <c r="M568" s="197"/>
      <c r="N568" s="198"/>
    </row>
    <row r="569" spans="7:14">
      <c r="G569" s="200"/>
      <c r="H569" s="200"/>
      <c r="I569" s="200"/>
      <c r="J569" s="201"/>
      <c r="K569" s="201"/>
      <c r="L569" s="197"/>
      <c r="M569" s="197"/>
      <c r="N569" s="198"/>
    </row>
    <row r="570" spans="7:14">
      <c r="G570" s="200"/>
      <c r="H570" s="200"/>
      <c r="I570" s="200"/>
      <c r="J570" s="197"/>
      <c r="K570" s="197"/>
      <c r="L570" s="197"/>
      <c r="M570" s="197"/>
      <c r="N570" s="198"/>
    </row>
    <row r="571" spans="7:14">
      <c r="G571" s="200"/>
      <c r="H571" s="200"/>
      <c r="I571" s="200"/>
      <c r="J571" s="197"/>
      <c r="K571" s="197"/>
      <c r="L571" s="197"/>
      <c r="M571" s="197"/>
      <c r="N571" s="198"/>
    </row>
    <row r="572" spans="7:14">
      <c r="G572" s="200"/>
      <c r="H572" s="200"/>
      <c r="I572" s="200"/>
      <c r="J572" s="197"/>
      <c r="K572" s="197"/>
      <c r="L572" s="197"/>
      <c r="M572" s="197"/>
      <c r="N572" s="198"/>
    </row>
    <row r="573" spans="7:14">
      <c r="G573" s="200"/>
      <c r="H573" s="200"/>
      <c r="I573" s="200"/>
      <c r="J573" s="197"/>
      <c r="K573" s="197"/>
      <c r="L573" s="197"/>
      <c r="M573" s="197"/>
      <c r="N573" s="198"/>
    </row>
    <row r="574" spans="7:14">
      <c r="G574" s="200"/>
      <c r="H574" s="200"/>
      <c r="I574" s="200"/>
      <c r="J574" s="197"/>
      <c r="K574" s="197"/>
      <c r="L574" s="197"/>
      <c r="M574" s="197"/>
      <c r="N574" s="198"/>
    </row>
    <row r="575" spans="7:14">
      <c r="G575" s="200"/>
      <c r="H575" s="200"/>
      <c r="I575" s="200"/>
      <c r="J575" s="197"/>
      <c r="K575" s="197"/>
      <c r="L575" s="197"/>
      <c r="M575" s="197"/>
      <c r="N575" s="198"/>
    </row>
    <row r="576" spans="7:14">
      <c r="G576" s="200"/>
      <c r="H576" s="200"/>
      <c r="I576" s="200"/>
      <c r="J576" s="197"/>
      <c r="K576" s="197"/>
      <c r="L576" s="197"/>
      <c r="M576" s="197"/>
      <c r="N576" s="198"/>
    </row>
    <row r="577" spans="7:14">
      <c r="G577" s="200"/>
      <c r="H577" s="200"/>
      <c r="I577" s="200"/>
      <c r="J577" s="197"/>
      <c r="K577" s="197"/>
      <c r="L577" s="197"/>
      <c r="M577" s="197"/>
      <c r="N577" s="198"/>
    </row>
    <row r="578" spans="7:14">
      <c r="G578" s="200"/>
      <c r="H578" s="200"/>
      <c r="I578" s="200"/>
      <c r="J578" s="197"/>
      <c r="K578" s="197"/>
      <c r="L578" s="197"/>
      <c r="M578" s="197"/>
      <c r="N578" s="198"/>
    </row>
    <row r="579" spans="7:14">
      <c r="G579" s="200"/>
      <c r="H579" s="200"/>
      <c r="I579" s="200"/>
      <c r="J579" s="197"/>
      <c r="K579" s="197"/>
      <c r="L579" s="197"/>
      <c r="M579" s="197"/>
      <c r="N579" s="198"/>
    </row>
    <row r="580" spans="7:14">
      <c r="G580" s="200"/>
      <c r="H580" s="200"/>
      <c r="I580" s="200"/>
      <c r="J580" s="197"/>
      <c r="K580" s="197"/>
      <c r="L580" s="197"/>
      <c r="M580" s="197"/>
      <c r="N580" s="198"/>
    </row>
    <row r="581" spans="7:14">
      <c r="G581" s="200"/>
      <c r="H581" s="200"/>
      <c r="I581" s="200"/>
      <c r="J581" s="197"/>
      <c r="K581" s="197"/>
      <c r="L581" s="197"/>
      <c r="M581" s="197"/>
      <c r="N581" s="198"/>
    </row>
    <row r="582" spans="7:14">
      <c r="G582" s="200"/>
      <c r="H582" s="200"/>
      <c r="I582" s="200"/>
      <c r="J582" s="197"/>
      <c r="K582" s="197"/>
      <c r="L582" s="197"/>
      <c r="M582" s="197"/>
      <c r="N582" s="198"/>
    </row>
    <row r="583" spans="7:14">
      <c r="G583" s="200"/>
      <c r="H583" s="200"/>
      <c r="I583" s="200"/>
      <c r="J583" s="197"/>
      <c r="K583" s="197"/>
      <c r="L583" s="197"/>
      <c r="M583" s="197"/>
      <c r="N583" s="198"/>
    </row>
    <row r="584" spans="7:14">
      <c r="G584" s="200"/>
      <c r="H584" s="200"/>
      <c r="I584" s="200"/>
      <c r="J584" s="197"/>
      <c r="K584" s="197"/>
      <c r="L584" s="197"/>
      <c r="M584" s="197"/>
      <c r="N584" s="198"/>
    </row>
    <row r="585" spans="7:14">
      <c r="G585" s="200"/>
      <c r="H585" s="200"/>
      <c r="I585" s="200"/>
      <c r="J585" s="197"/>
      <c r="K585" s="197"/>
      <c r="L585" s="197"/>
      <c r="M585" s="197"/>
      <c r="N585" s="198"/>
    </row>
    <row r="586" spans="7:14">
      <c r="G586" s="200"/>
      <c r="H586" s="200"/>
      <c r="I586" s="200"/>
      <c r="J586" s="197"/>
      <c r="K586" s="197"/>
      <c r="L586" s="197"/>
      <c r="M586" s="197"/>
      <c r="N586" s="198"/>
    </row>
    <row r="587" spans="7:14">
      <c r="G587" s="200"/>
      <c r="H587" s="200"/>
      <c r="I587" s="200"/>
      <c r="J587" s="197"/>
      <c r="K587" s="197"/>
      <c r="L587" s="197"/>
      <c r="M587" s="197"/>
      <c r="N587" s="198"/>
    </row>
    <row r="588" spans="7:14">
      <c r="G588" s="200"/>
      <c r="H588" s="200"/>
      <c r="I588" s="200"/>
      <c r="J588" s="201"/>
      <c r="K588" s="201"/>
      <c r="L588" s="197"/>
      <c r="M588" s="197"/>
      <c r="N588" s="198"/>
    </row>
    <row r="589" spans="7:14">
      <c r="G589" s="200"/>
      <c r="H589" s="200"/>
      <c r="I589" s="200"/>
      <c r="J589" s="197"/>
      <c r="K589" s="197"/>
      <c r="L589" s="197"/>
      <c r="M589" s="197"/>
      <c r="N589" s="198"/>
    </row>
    <row r="590" spans="7:14">
      <c r="G590" s="200"/>
      <c r="H590" s="200"/>
      <c r="I590" s="200"/>
      <c r="J590" s="197"/>
      <c r="K590" s="197"/>
      <c r="L590" s="197"/>
      <c r="M590" s="197"/>
      <c r="N590" s="198"/>
    </row>
    <row r="591" spans="7:14">
      <c r="G591" s="200"/>
      <c r="H591" s="200"/>
      <c r="I591" s="200"/>
      <c r="J591" s="197"/>
      <c r="K591" s="197"/>
      <c r="L591" s="197"/>
      <c r="M591" s="197"/>
      <c r="N591" s="198"/>
    </row>
    <row r="592" spans="7:14">
      <c r="G592" s="200"/>
      <c r="H592" s="200"/>
      <c r="I592" s="200"/>
      <c r="J592" s="197"/>
      <c r="K592" s="197"/>
      <c r="L592" s="197"/>
      <c r="M592" s="197"/>
      <c r="N592" s="198"/>
    </row>
    <row r="593" spans="7:14">
      <c r="G593" s="200"/>
      <c r="H593" s="200"/>
      <c r="I593" s="200"/>
      <c r="J593" s="197"/>
      <c r="K593" s="197"/>
      <c r="L593" s="197"/>
      <c r="M593" s="197"/>
      <c r="N593" s="198"/>
    </row>
    <row r="594" spans="7:14">
      <c r="G594" s="200"/>
      <c r="H594" s="200"/>
      <c r="I594" s="200"/>
      <c r="J594" s="197"/>
      <c r="K594" s="197"/>
      <c r="L594" s="197"/>
      <c r="M594" s="197"/>
      <c r="N594" s="198"/>
    </row>
    <row r="595" spans="7:14">
      <c r="G595" s="200"/>
      <c r="H595" s="200"/>
      <c r="I595" s="200"/>
      <c r="J595" s="197"/>
      <c r="K595" s="197"/>
      <c r="L595" s="197"/>
      <c r="M595" s="197"/>
      <c r="N595" s="198"/>
    </row>
    <row r="596" spans="7:14">
      <c r="G596" s="200"/>
      <c r="H596" s="200"/>
      <c r="I596" s="200"/>
      <c r="J596" s="197"/>
      <c r="K596" s="197"/>
      <c r="L596" s="197"/>
      <c r="M596" s="197"/>
      <c r="N596" s="198"/>
    </row>
    <row r="597" spans="7:14">
      <c r="G597" s="200"/>
      <c r="H597" s="200"/>
      <c r="I597" s="200"/>
      <c r="J597" s="197"/>
      <c r="K597" s="197"/>
      <c r="L597" s="197"/>
      <c r="M597" s="197"/>
      <c r="N597" s="198"/>
    </row>
    <row r="598" spans="7:14">
      <c r="G598" s="200"/>
      <c r="H598" s="200"/>
      <c r="I598" s="200"/>
      <c r="J598" s="197"/>
      <c r="K598" s="197"/>
      <c r="L598" s="197"/>
      <c r="M598" s="197"/>
      <c r="N598" s="198"/>
    </row>
    <row r="599" spans="7:14">
      <c r="G599" s="200"/>
      <c r="H599" s="200"/>
      <c r="I599" s="200"/>
      <c r="J599" s="197"/>
      <c r="K599" s="197"/>
      <c r="L599" s="197"/>
      <c r="M599" s="197"/>
      <c r="N599" s="198"/>
    </row>
    <row r="600" spans="7:14">
      <c r="G600" s="200"/>
      <c r="H600" s="200"/>
      <c r="I600" s="200"/>
      <c r="J600" s="197"/>
      <c r="K600" s="197"/>
      <c r="L600" s="197"/>
      <c r="M600" s="197"/>
      <c r="N600" s="198"/>
    </row>
    <row r="601" spans="7:14">
      <c r="G601" s="200"/>
      <c r="H601" s="200"/>
      <c r="I601" s="200"/>
      <c r="J601" s="197"/>
      <c r="K601" s="197"/>
      <c r="L601" s="197"/>
      <c r="M601" s="197"/>
      <c r="N601" s="198"/>
    </row>
    <row r="602" spans="7:14">
      <c r="G602" s="200"/>
      <c r="H602" s="200"/>
      <c r="I602" s="200"/>
      <c r="J602" s="197"/>
      <c r="K602" s="197"/>
      <c r="L602" s="197"/>
      <c r="M602" s="197"/>
      <c r="N602" s="198"/>
    </row>
    <row r="603" spans="7:14">
      <c r="G603" s="200"/>
      <c r="H603" s="200"/>
      <c r="I603" s="200"/>
      <c r="J603" s="197"/>
      <c r="K603" s="197"/>
      <c r="L603" s="197"/>
      <c r="M603" s="197"/>
      <c r="N603" s="198"/>
    </row>
    <row r="604" spans="7:14">
      <c r="G604" s="200"/>
      <c r="H604" s="200"/>
      <c r="I604" s="200"/>
      <c r="J604" s="197"/>
      <c r="K604" s="197"/>
      <c r="L604" s="197"/>
      <c r="M604" s="197"/>
      <c r="N604" s="198"/>
    </row>
    <row r="605" spans="7:14">
      <c r="G605" s="200"/>
      <c r="H605" s="200"/>
      <c r="I605" s="200"/>
      <c r="J605" s="197"/>
      <c r="K605" s="197"/>
      <c r="L605" s="197"/>
      <c r="M605" s="197"/>
      <c r="N605" s="198"/>
    </row>
    <row r="606" spans="7:14">
      <c r="G606" s="200"/>
      <c r="H606" s="200"/>
      <c r="I606" s="200"/>
      <c r="J606" s="197"/>
      <c r="K606" s="197"/>
      <c r="L606" s="197"/>
      <c r="M606" s="197"/>
      <c r="N606" s="198"/>
    </row>
    <row r="607" spans="7:14">
      <c r="G607" s="198"/>
      <c r="H607" s="198"/>
      <c r="I607" s="198"/>
      <c r="J607" s="198"/>
      <c r="K607" s="198"/>
      <c r="L607" s="198"/>
      <c r="M607" s="198"/>
      <c r="N607" s="198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Q287"/>
  <sheetViews>
    <sheetView zoomScale="85" zoomScaleNormal="85" workbookViewId="0">
      <selection activeCell="M1" sqref="M1"/>
    </sheetView>
  </sheetViews>
  <sheetFormatPr defaultColWidth="28.5703125" defaultRowHeight="12.75"/>
  <cols>
    <col min="1" max="1" width="29.7109375" style="20" customWidth="1"/>
    <col min="2" max="2" width="28.5703125" style="20"/>
    <col min="3" max="3" width="24.5703125" style="20" customWidth="1"/>
    <col min="4" max="4" width="16.28515625" style="20" bestFit="1" customWidth="1"/>
    <col min="5" max="5" width="20.42578125" style="58" bestFit="1" customWidth="1"/>
    <col min="6" max="6" width="23.7109375" style="20" bestFit="1" customWidth="1"/>
    <col min="7" max="7" width="17.28515625" style="20" customWidth="1"/>
    <col min="8" max="8" width="26.42578125" style="20" bestFit="1" customWidth="1"/>
    <col min="9" max="9" width="21.28515625" style="20" bestFit="1" customWidth="1"/>
    <col min="10" max="10" width="15.140625" style="20" bestFit="1" customWidth="1"/>
    <col min="11" max="11" width="20.140625" style="20" customWidth="1"/>
    <col min="12" max="12" width="19.28515625" style="20" bestFit="1" customWidth="1"/>
    <col min="13" max="13" width="15.5703125" style="20" bestFit="1" customWidth="1"/>
    <col min="14" max="14" width="19.140625" style="20" bestFit="1" customWidth="1"/>
    <col min="15" max="15" width="24.5703125" style="20" bestFit="1" customWidth="1"/>
    <col min="16" max="16" width="16.42578125" style="20" bestFit="1" customWidth="1"/>
    <col min="17" max="17" width="9.7109375" style="20" bestFit="1" customWidth="1"/>
    <col min="18" max="16384" width="28.5703125" style="20"/>
  </cols>
  <sheetData>
    <row r="1" spans="1:17" ht="15">
      <c r="A1" s="15"/>
    </row>
    <row r="2" spans="1:17" ht="15">
      <c r="A2" s="35" t="s">
        <v>197</v>
      </c>
    </row>
    <row r="3" spans="1:17" ht="14.25">
      <c r="A3" s="12"/>
      <c r="H3" s="20" t="s">
        <v>112</v>
      </c>
    </row>
    <row r="4" spans="1:17" ht="15">
      <c r="A4" s="36" t="s">
        <v>117</v>
      </c>
      <c r="C4" s="37"/>
      <c r="D4" s="37"/>
      <c r="E4" s="37"/>
      <c r="F4" s="37"/>
      <c r="G4" s="10"/>
      <c r="H4" s="39" t="s">
        <v>46</v>
      </c>
      <c r="I4" s="10"/>
      <c r="J4" s="10"/>
      <c r="K4" s="10"/>
      <c r="L4" s="10"/>
      <c r="M4" s="10"/>
      <c r="N4" s="10"/>
      <c r="O4" s="10"/>
      <c r="P4" s="10"/>
      <c r="Q4" s="10"/>
    </row>
    <row r="5" spans="1:17" ht="15.75" thickBot="1">
      <c r="A5" s="40" t="s">
        <v>19</v>
      </c>
      <c r="C5" s="37"/>
      <c r="D5" s="37"/>
      <c r="E5" s="37"/>
      <c r="F5" s="37"/>
      <c r="G5" s="10" t="s">
        <v>47</v>
      </c>
      <c r="H5" s="10" t="s">
        <v>48</v>
      </c>
      <c r="I5" s="10"/>
      <c r="J5" s="41" t="s">
        <v>49</v>
      </c>
      <c r="K5" s="10">
        <f>200/5</f>
        <v>40</v>
      </c>
      <c r="L5" s="10" t="s">
        <v>50</v>
      </c>
      <c r="M5" s="42" t="s">
        <v>51</v>
      </c>
      <c r="N5" s="41"/>
      <c r="O5" s="211" t="s">
        <v>52</v>
      </c>
      <c r="P5" s="43" t="s">
        <v>53</v>
      </c>
      <c r="Q5" s="10"/>
    </row>
    <row r="6" spans="1:17" ht="15.75" thickBot="1">
      <c r="A6" s="44" t="s">
        <v>0</v>
      </c>
      <c r="B6" s="45" t="s">
        <v>37</v>
      </c>
      <c r="C6" s="46" t="s">
        <v>54</v>
      </c>
      <c r="D6" s="59" t="s">
        <v>55</v>
      </c>
      <c r="E6" s="47" t="s">
        <v>56</v>
      </c>
      <c r="F6" s="47" t="s">
        <v>57</v>
      </c>
      <c r="G6" s="60" t="s">
        <v>58</v>
      </c>
      <c r="H6" s="45" t="s">
        <v>59</v>
      </c>
      <c r="I6" s="61" t="s">
        <v>60</v>
      </c>
      <c r="J6" s="45" t="s">
        <v>59</v>
      </c>
      <c r="K6" s="61" t="s">
        <v>61</v>
      </c>
      <c r="L6" s="60" t="s">
        <v>59</v>
      </c>
      <c r="M6" s="62" t="s">
        <v>62</v>
      </c>
      <c r="N6" s="63" t="s">
        <v>63</v>
      </c>
      <c r="O6" s="212" t="s">
        <v>216</v>
      </c>
      <c r="P6" s="64" t="s">
        <v>64</v>
      </c>
      <c r="Q6" s="65" t="s">
        <v>63</v>
      </c>
    </row>
    <row r="7" spans="1:17" ht="14.25">
      <c r="A7" s="11" t="s">
        <v>13</v>
      </c>
      <c r="B7" s="20" t="s">
        <v>43</v>
      </c>
      <c r="C7" s="49">
        <v>-1.2923755913962563E-5</v>
      </c>
      <c r="D7" s="49">
        <v>0.86991214878035905</v>
      </c>
      <c r="E7" s="49">
        <f>AVERAGE(C7,C8)</f>
        <v>-3.6414868187209005E-6</v>
      </c>
      <c r="F7" s="49"/>
      <c r="G7" s="18"/>
      <c r="H7" s="18"/>
      <c r="I7" s="66"/>
      <c r="J7" s="18"/>
      <c r="K7" s="18"/>
      <c r="L7" s="18"/>
      <c r="M7" s="18"/>
      <c r="N7" s="18"/>
      <c r="O7" s="18"/>
      <c r="P7" s="18"/>
      <c r="Q7" s="18"/>
    </row>
    <row r="8" spans="1:17" ht="14.25">
      <c r="A8" s="11" t="s">
        <v>12</v>
      </c>
      <c r="B8" s="20" t="s">
        <v>43</v>
      </c>
      <c r="C8" s="49">
        <v>5.6407822765207626E-6</v>
      </c>
      <c r="D8" s="49">
        <v>0.78011973243488852</v>
      </c>
      <c r="E8" s="49">
        <v>-3.6414868187209005E-6</v>
      </c>
      <c r="F8" s="49"/>
      <c r="G8" s="67"/>
      <c r="H8" s="67"/>
      <c r="I8" s="66"/>
      <c r="J8" s="67"/>
      <c r="K8" s="66"/>
      <c r="L8" s="67"/>
      <c r="M8" s="67"/>
      <c r="N8" s="67"/>
      <c r="O8" s="18"/>
      <c r="P8" s="18"/>
      <c r="Q8" s="18"/>
    </row>
    <row r="9" spans="1:17" ht="15">
      <c r="A9" s="11" t="s">
        <v>11</v>
      </c>
      <c r="B9" s="20" t="s">
        <v>196</v>
      </c>
      <c r="C9" s="49">
        <v>5.3502428724801662E-5</v>
      </c>
      <c r="D9" s="49">
        <v>0.98347724669899306</v>
      </c>
      <c r="E9" s="49">
        <v>-3.6414868187209005E-6</v>
      </c>
      <c r="F9" s="49">
        <f>C9-0</f>
        <v>5.3502428724801662E-5</v>
      </c>
      <c r="G9" s="67">
        <f>F9*60</f>
        <v>3.2101457234880999E-3</v>
      </c>
      <c r="H9" s="67">
        <f>G9/9.14</f>
        <v>3.5121944458294305E-4</v>
      </c>
      <c r="I9" s="66">
        <v>5</v>
      </c>
      <c r="J9" s="67">
        <f>H9*I9</f>
        <v>1.7560972229147152E-3</v>
      </c>
      <c r="K9" s="66">
        <v>40</v>
      </c>
      <c r="L9" s="67">
        <f>J9*K9</f>
        <v>7.0243888916588615E-2</v>
      </c>
      <c r="M9" s="21">
        <f>AVERAGE(L9,L10,L11)</f>
        <v>6.258676114552808E-2</v>
      </c>
      <c r="N9" s="21">
        <f>STDEV(L9,L10,L11)</f>
        <v>2.3678315611166106E-2</v>
      </c>
      <c r="O9" s="19">
        <v>0.67145008415271501</v>
      </c>
      <c r="P9" s="21">
        <f>M9/O9</f>
        <v>9.3211338597871576E-2</v>
      </c>
      <c r="Q9" s="21">
        <f>N9*O9</f>
        <v>1.5898807009712027E-2</v>
      </c>
    </row>
    <row r="10" spans="1:17" ht="14.25">
      <c r="A10" s="11" t="s">
        <v>10</v>
      </c>
      <c r="B10" s="20" t="s">
        <v>196</v>
      </c>
      <c r="C10" s="49">
        <v>2.7440873321900363E-5</v>
      </c>
      <c r="D10" s="49">
        <v>0.91221386814646499</v>
      </c>
      <c r="E10" s="49">
        <v>-3.6414868187209005E-6</v>
      </c>
      <c r="F10" s="49">
        <f>C10-0</f>
        <v>2.7440873321900363E-5</v>
      </c>
      <c r="G10" s="67">
        <f t="shared" ref="G10:G11" si="0">F10*60</f>
        <v>1.6464523993140218E-3</v>
      </c>
      <c r="H10" s="67">
        <f t="shared" ref="H10:H11" si="1">G10/9.14</f>
        <v>1.8013702399496956E-4</v>
      </c>
      <c r="I10" s="66">
        <v>5</v>
      </c>
      <c r="J10" s="67">
        <f t="shared" ref="J10:J11" si="2">H10*I10</f>
        <v>9.0068511997484779E-4</v>
      </c>
      <c r="K10" s="66">
        <v>40</v>
      </c>
      <c r="L10" s="67">
        <f t="shared" ref="L10:L11" si="3">J10*K10</f>
        <v>3.6027404798993912E-2</v>
      </c>
      <c r="M10" s="21"/>
      <c r="N10" s="21"/>
      <c r="O10" s="18"/>
      <c r="P10" s="18"/>
      <c r="Q10" s="18"/>
    </row>
    <row r="11" spans="1:17" ht="14.25">
      <c r="A11" s="11" t="s">
        <v>9</v>
      </c>
      <c r="B11" s="20" t="s">
        <v>196</v>
      </c>
      <c r="C11" s="49">
        <v>6.2067447170829635E-5</v>
      </c>
      <c r="D11" s="49">
        <v>0.9883631170621836</v>
      </c>
      <c r="E11" s="49">
        <v>-3.6414868187209005E-6</v>
      </c>
      <c r="F11" s="49">
        <f>C11-0</f>
        <v>6.2067447170829635E-5</v>
      </c>
      <c r="G11" s="67">
        <f t="shared" si="0"/>
        <v>3.7240468302497782E-3</v>
      </c>
      <c r="H11" s="67">
        <f t="shared" si="1"/>
        <v>4.0744494860500853E-4</v>
      </c>
      <c r="I11" s="66">
        <v>5</v>
      </c>
      <c r="J11" s="67">
        <f t="shared" si="2"/>
        <v>2.0372247430250428E-3</v>
      </c>
      <c r="K11" s="66">
        <v>40</v>
      </c>
      <c r="L11" s="67">
        <f t="shared" si="3"/>
        <v>8.1488989721001714E-2</v>
      </c>
      <c r="M11" s="21"/>
      <c r="N11" s="21"/>
      <c r="O11" s="18"/>
      <c r="P11" s="18"/>
      <c r="Q11" s="18"/>
    </row>
    <row r="12" spans="1:17" ht="14.25">
      <c r="A12" s="11"/>
      <c r="C12" s="49"/>
      <c r="D12" s="49"/>
      <c r="E12" s="49"/>
      <c r="F12" s="49"/>
      <c r="G12" s="67"/>
      <c r="H12" s="67"/>
      <c r="I12" s="66"/>
      <c r="J12" s="67"/>
      <c r="K12" s="66"/>
      <c r="L12" s="67"/>
      <c r="M12" s="21"/>
      <c r="N12" s="21"/>
      <c r="O12" s="18"/>
      <c r="P12" s="18"/>
      <c r="Q12" s="18"/>
    </row>
    <row r="13" spans="1:17">
      <c r="C13" s="49"/>
      <c r="D13" s="49"/>
      <c r="E13" s="49"/>
      <c r="F13" s="49"/>
      <c r="G13" s="21"/>
      <c r="H13" s="21"/>
      <c r="I13" s="21"/>
      <c r="J13" s="21"/>
      <c r="K13" s="21"/>
      <c r="L13" s="21"/>
      <c r="M13" s="21"/>
      <c r="N13" s="21"/>
      <c r="O13" s="18"/>
      <c r="P13" s="18"/>
      <c r="Q13" s="18"/>
    </row>
    <row r="14" spans="1:17" ht="15">
      <c r="A14" s="36" t="s">
        <v>117</v>
      </c>
      <c r="C14" s="49"/>
      <c r="D14" s="49"/>
      <c r="E14" s="49"/>
      <c r="F14" s="49"/>
      <c r="G14" s="18"/>
      <c r="H14" s="18"/>
      <c r="I14" s="18"/>
      <c r="J14" s="18"/>
      <c r="K14" s="18"/>
      <c r="L14" s="18"/>
      <c r="M14" s="21"/>
      <c r="N14" s="21"/>
      <c r="O14" s="18"/>
      <c r="P14" s="18"/>
      <c r="Q14" s="18"/>
    </row>
    <row r="15" spans="1:17" ht="15.75" thickBot="1">
      <c r="A15" s="40" t="s">
        <v>25</v>
      </c>
      <c r="C15" s="49"/>
      <c r="D15" s="49"/>
      <c r="E15" s="49"/>
      <c r="F15" s="49"/>
      <c r="G15" s="18"/>
      <c r="H15" s="18"/>
      <c r="I15" s="18"/>
      <c r="J15" s="18"/>
      <c r="K15" s="18"/>
      <c r="L15" s="18"/>
      <c r="M15" s="21"/>
      <c r="N15" s="21"/>
      <c r="O15" s="18"/>
      <c r="P15" s="18"/>
      <c r="Q15" s="18"/>
    </row>
    <row r="16" spans="1:17" ht="15.75" thickBot="1">
      <c r="A16" s="44" t="s">
        <v>0</v>
      </c>
      <c r="B16" s="45" t="s">
        <v>37</v>
      </c>
      <c r="C16" s="46" t="s">
        <v>54</v>
      </c>
      <c r="D16" s="59" t="s">
        <v>55</v>
      </c>
      <c r="E16" s="47" t="s">
        <v>56</v>
      </c>
      <c r="F16" s="47" t="s">
        <v>57</v>
      </c>
      <c r="G16" s="60" t="s">
        <v>58</v>
      </c>
      <c r="H16" s="45" t="s">
        <v>59</v>
      </c>
      <c r="I16" s="61" t="s">
        <v>60</v>
      </c>
      <c r="J16" s="45" t="s">
        <v>59</v>
      </c>
      <c r="K16" s="61" t="s">
        <v>61</v>
      </c>
      <c r="L16" s="60" t="s">
        <v>59</v>
      </c>
      <c r="M16" s="68" t="s">
        <v>62</v>
      </c>
      <c r="N16" s="68" t="s">
        <v>63</v>
      </c>
      <c r="O16" s="212" t="s">
        <v>216</v>
      </c>
      <c r="P16" s="64" t="s">
        <v>64</v>
      </c>
      <c r="Q16" s="65" t="s">
        <v>63</v>
      </c>
    </row>
    <row r="17" spans="1:17">
      <c r="A17" s="18" t="s">
        <v>82</v>
      </c>
      <c r="B17" s="20" t="s">
        <v>44</v>
      </c>
      <c r="C17" s="49">
        <v>-2.6617848793936036E-5</v>
      </c>
      <c r="D17" s="49">
        <v>0.95438727347663721</v>
      </c>
      <c r="E17" s="49">
        <f>AVERAGE(C17,C18)</f>
        <v>-2.5125186745895983E-5</v>
      </c>
      <c r="F17" s="49"/>
      <c r="G17" s="18"/>
      <c r="H17" s="18"/>
      <c r="I17" s="18"/>
      <c r="J17" s="18"/>
      <c r="K17" s="18"/>
      <c r="L17" s="18"/>
      <c r="M17" s="21"/>
      <c r="N17" s="21"/>
      <c r="O17" s="18"/>
      <c r="P17" s="18"/>
      <c r="Q17" s="18"/>
    </row>
    <row r="18" spans="1:17">
      <c r="A18" s="18" t="s">
        <v>17</v>
      </c>
      <c r="B18" s="20" t="s">
        <v>44</v>
      </c>
      <c r="C18" s="49">
        <v>-2.3632524697855934E-5</v>
      </c>
      <c r="D18" s="49">
        <v>0.97175086695408008</v>
      </c>
      <c r="E18" s="49">
        <v>-2.5125186745895983E-5</v>
      </c>
      <c r="F18" s="49"/>
      <c r="G18" s="67"/>
      <c r="H18" s="67"/>
      <c r="I18" s="18"/>
      <c r="J18" s="18"/>
      <c r="K18" s="66"/>
      <c r="L18" s="67"/>
      <c r="M18" s="21"/>
      <c r="N18" s="21"/>
      <c r="O18" s="18"/>
      <c r="P18" s="18"/>
      <c r="Q18" s="18"/>
    </row>
    <row r="19" spans="1:17" ht="15">
      <c r="A19" s="18" t="s">
        <v>81</v>
      </c>
      <c r="B19" s="20" t="s">
        <v>196</v>
      </c>
      <c r="C19" s="49">
        <v>2.2796183508386909E-5</v>
      </c>
      <c r="D19" s="49">
        <v>0.95829776274097378</v>
      </c>
      <c r="E19" s="49">
        <v>-2.5125186745895983E-5</v>
      </c>
      <c r="F19" s="49">
        <f>C19-0</f>
        <v>2.2796183508386909E-5</v>
      </c>
      <c r="G19" s="67">
        <f>F19*60</f>
        <v>1.3677710105032144E-3</v>
      </c>
      <c r="H19" s="67">
        <f>G19/6.36</f>
        <v>2.1505833498478214E-4</v>
      </c>
      <c r="I19" s="66">
        <v>5</v>
      </c>
      <c r="J19" s="21">
        <f>H19*I19</f>
        <v>1.0752916749239107E-3</v>
      </c>
      <c r="K19" s="66">
        <v>40</v>
      </c>
      <c r="L19" s="21">
        <f>J19*K19</f>
        <v>4.3011666996956431E-2</v>
      </c>
      <c r="M19" s="21">
        <f>AVERAGE(L19,L21)</f>
        <v>3.0433006929736474E-2</v>
      </c>
      <c r="N19" s="21">
        <f>STDEV(L19,L21)</f>
        <v>1.7788911663543325E-2</v>
      </c>
      <c r="O19" s="19">
        <v>0.67145008415271501</v>
      </c>
      <c r="P19" s="21">
        <f>M19/O19</f>
        <v>4.5324302800764521E-2</v>
      </c>
      <c r="Q19" s="21">
        <f>N19/O19</f>
        <v>2.649327490365971E-2</v>
      </c>
    </row>
    <row r="20" spans="1:17">
      <c r="A20" s="18" t="s">
        <v>80</v>
      </c>
      <c r="B20" s="20" t="s">
        <v>196</v>
      </c>
      <c r="C20" s="49">
        <v>-4.1563000975173123E-5</v>
      </c>
      <c r="D20" s="49">
        <v>0.73864503572569384</v>
      </c>
      <c r="E20" s="49">
        <v>-2.5125186745895983E-5</v>
      </c>
      <c r="F20" s="49">
        <f>C20-0</f>
        <v>-4.1563000975173123E-5</v>
      </c>
      <c r="G20" s="67"/>
      <c r="H20" s="67"/>
      <c r="I20" s="66"/>
      <c r="J20" s="21"/>
      <c r="K20" s="66"/>
      <c r="L20" s="21"/>
      <c r="M20" s="18"/>
      <c r="N20" s="18"/>
      <c r="O20" s="18"/>
      <c r="P20" s="67"/>
      <c r="Q20" s="67"/>
    </row>
    <row r="21" spans="1:17">
      <c r="A21" s="18" t="s">
        <v>79</v>
      </c>
      <c r="B21" s="20" t="s">
        <v>196</v>
      </c>
      <c r="C21" s="49">
        <v>9.4628038371337513E-6</v>
      </c>
      <c r="D21" s="49">
        <v>0.75541497688962089</v>
      </c>
      <c r="E21" s="49">
        <v>-2.5125186745895983E-5</v>
      </c>
      <c r="F21" s="49">
        <f>C21-0</f>
        <v>9.4628038371337513E-6</v>
      </c>
      <c r="G21" s="67">
        <f>F21*60</f>
        <v>5.6776823022802508E-4</v>
      </c>
      <c r="H21" s="67">
        <f>G21/6.36</f>
        <v>8.9271734312582562E-5</v>
      </c>
      <c r="I21" s="66">
        <v>5</v>
      </c>
      <c r="J21" s="21">
        <f t="shared" ref="J21" si="4">H21*I21</f>
        <v>4.4635867156291281E-4</v>
      </c>
      <c r="K21" s="66">
        <v>40</v>
      </c>
      <c r="L21" s="21">
        <f t="shared" ref="L21" si="5">J21*K21</f>
        <v>1.7854346862516513E-2</v>
      </c>
      <c r="M21" s="18"/>
      <c r="N21" s="18"/>
      <c r="O21" s="18"/>
      <c r="P21" s="18"/>
      <c r="Q21" s="18"/>
    </row>
    <row r="22" spans="1:17">
      <c r="A22" s="18"/>
      <c r="C22" s="49"/>
      <c r="D22" s="49"/>
      <c r="E22" s="49"/>
      <c r="F22" s="49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</row>
    <row r="23" spans="1:17" ht="14.25">
      <c r="A23" s="12"/>
      <c r="C23" s="49"/>
      <c r="D23" s="49"/>
      <c r="E23" s="49"/>
      <c r="F23" s="49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</row>
    <row r="24" spans="1:17" ht="15">
      <c r="A24" s="36" t="s">
        <v>117</v>
      </c>
      <c r="C24" s="49"/>
      <c r="D24" s="49"/>
      <c r="E24" s="49"/>
      <c r="F24" s="49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</row>
    <row r="25" spans="1:17" ht="15.75" thickBot="1">
      <c r="A25" s="40" t="s">
        <v>78</v>
      </c>
      <c r="C25" s="49"/>
      <c r="D25" s="49"/>
      <c r="E25" s="49"/>
      <c r="F25" s="49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</row>
    <row r="26" spans="1:17" ht="15.75" thickBot="1">
      <c r="A26" s="44" t="s">
        <v>0</v>
      </c>
      <c r="B26" s="45" t="s">
        <v>37</v>
      </c>
      <c r="C26" s="46" t="s">
        <v>54</v>
      </c>
      <c r="D26" s="59" t="s">
        <v>55</v>
      </c>
      <c r="E26" s="47" t="s">
        <v>56</v>
      </c>
      <c r="F26" s="51" t="s">
        <v>57</v>
      </c>
      <c r="G26" s="52"/>
      <c r="H26" s="52"/>
      <c r="I26" s="52"/>
      <c r="J26" s="52"/>
      <c r="K26" s="52"/>
      <c r="L26" s="52"/>
      <c r="M26" s="53"/>
      <c r="N26" s="52"/>
      <c r="O26" s="52"/>
      <c r="P26" s="52"/>
      <c r="Q26" s="52"/>
    </row>
    <row r="27" spans="1:17">
      <c r="A27" s="18" t="s">
        <v>77</v>
      </c>
      <c r="B27" s="20" t="s">
        <v>45</v>
      </c>
      <c r="C27" s="49">
        <v>-2.4725885225885202E-4</v>
      </c>
      <c r="D27" s="49">
        <v>0.97882590274285475</v>
      </c>
      <c r="E27" s="49">
        <f>AVERAGE(C27,C28)</f>
        <v>-2.3340354090354068E-4</v>
      </c>
      <c r="F27" s="49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</row>
    <row r="28" spans="1:17">
      <c r="A28" s="18" t="s">
        <v>76</v>
      </c>
      <c r="B28" s="20" t="s">
        <v>45</v>
      </c>
      <c r="C28" s="49">
        <v>-2.1954822954822938E-4</v>
      </c>
      <c r="D28" s="49">
        <v>0.97268772321954522</v>
      </c>
      <c r="E28" s="49">
        <v>-2.3340354090354068E-4</v>
      </c>
      <c r="F28" s="49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</row>
    <row r="29" spans="1:17">
      <c r="A29" s="18" t="s">
        <v>75</v>
      </c>
      <c r="B29" s="20" t="s">
        <v>196</v>
      </c>
      <c r="C29" s="49">
        <v>-1.9185592185592146E-4</v>
      </c>
      <c r="D29" s="49">
        <v>0.99404230557658124</v>
      </c>
      <c r="E29" s="49">
        <v>-2.3340354090354068E-4</v>
      </c>
      <c r="F29" s="49">
        <f>C29-0</f>
        <v>-1.9185592185592146E-4</v>
      </c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</row>
    <row r="30" spans="1:17">
      <c r="A30" s="18" t="s">
        <v>74</v>
      </c>
      <c r="B30" s="20" t="s">
        <v>196</v>
      </c>
      <c r="C30" s="49">
        <v>-1.68687423687424E-4</v>
      </c>
      <c r="D30" s="49">
        <v>0.79412463716455439</v>
      </c>
      <c r="E30" s="49">
        <v>-2.3340354090354068E-4</v>
      </c>
      <c r="F30" s="49">
        <f>C30-0</f>
        <v>-1.68687423687424E-4</v>
      </c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</row>
    <row r="31" spans="1:17">
      <c r="A31" s="18" t="s">
        <v>73</v>
      </c>
      <c r="B31" s="20" t="s">
        <v>196</v>
      </c>
      <c r="C31" s="49">
        <v>-2.2652625152625174E-4</v>
      </c>
      <c r="D31" s="49">
        <v>0.98812538521846904</v>
      </c>
      <c r="E31" s="49">
        <v>-2.3340354090354068E-4</v>
      </c>
      <c r="F31" s="49">
        <f>C31-0</f>
        <v>-2.2652625152625174E-4</v>
      </c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</row>
    <row r="32" spans="1:17">
      <c r="A32" s="18"/>
    </row>
    <row r="33" spans="1:17">
      <c r="A33" s="18"/>
    </row>
    <row r="34" spans="1:17">
      <c r="A34" s="20" t="s">
        <v>207</v>
      </c>
    </row>
    <row r="35" spans="1:17">
      <c r="A35" s="217" t="s">
        <v>72</v>
      </c>
      <c r="G35" s="217" t="s">
        <v>71</v>
      </c>
      <c r="M35" s="217" t="s">
        <v>70</v>
      </c>
    </row>
    <row r="36" spans="1:17" ht="14.25">
      <c r="A36" s="11" t="s">
        <v>0</v>
      </c>
      <c r="B36" s="11" t="s">
        <v>1</v>
      </c>
      <c r="C36" s="11" t="s">
        <v>2</v>
      </c>
      <c r="D36" s="55" t="s">
        <v>41</v>
      </c>
      <c r="E36" s="56" t="s">
        <v>42</v>
      </c>
      <c r="G36" s="11" t="s">
        <v>0</v>
      </c>
      <c r="H36" s="11" t="s">
        <v>1</v>
      </c>
      <c r="I36" s="11" t="s">
        <v>2</v>
      </c>
      <c r="J36" s="55" t="s">
        <v>41</v>
      </c>
      <c r="K36" s="56" t="s">
        <v>42</v>
      </c>
      <c r="M36" s="11" t="s">
        <v>0</v>
      </c>
      <c r="N36" s="11" t="s">
        <v>1</v>
      </c>
      <c r="O36" s="11" t="s">
        <v>2</v>
      </c>
      <c r="P36" s="55" t="s">
        <v>41</v>
      </c>
      <c r="Q36" s="56" t="s">
        <v>42</v>
      </c>
    </row>
    <row r="37" spans="1:17">
      <c r="A37" s="18" t="s">
        <v>13</v>
      </c>
      <c r="B37" s="18">
        <v>0.70750000000000002</v>
      </c>
      <c r="C37" s="18">
        <v>0</v>
      </c>
      <c r="D37" s="34">
        <f>SLOPE(B41:B67,C41:C67)</f>
        <v>-1.2923755913962563E-5</v>
      </c>
      <c r="E37" s="58">
        <f>RSQ(B41:B67,C41:C67)</f>
        <v>0.86991214878035905</v>
      </c>
      <c r="G37" s="18" t="s">
        <v>18</v>
      </c>
      <c r="H37" s="18">
        <v>0.69499999999999995</v>
      </c>
      <c r="I37" s="18">
        <v>0</v>
      </c>
      <c r="J37" s="34">
        <f>SLOPE(H41:H67,I41:I67)</f>
        <v>-2.6617848793936036E-5</v>
      </c>
      <c r="K37" s="34">
        <f>RSQ(H41:H67,I41:I67)</f>
        <v>0.95438727347663721</v>
      </c>
      <c r="M37" s="18" t="s">
        <v>69</v>
      </c>
      <c r="N37" s="18">
        <v>1.6437999999999999</v>
      </c>
      <c r="O37" s="18">
        <v>0</v>
      </c>
      <c r="P37" s="34">
        <f>SLOPE(N41:N67,O41:O67)</f>
        <v>-2.4725885225885202E-4</v>
      </c>
      <c r="Q37" s="34">
        <f>RSQ(N41:N67,O41:O67)</f>
        <v>0.97882590274285475</v>
      </c>
    </row>
    <row r="38" spans="1:17">
      <c r="A38" s="18" t="s">
        <v>13</v>
      </c>
      <c r="B38" s="18">
        <v>0.70540000000000003</v>
      </c>
      <c r="C38" s="18">
        <v>10.39</v>
      </c>
      <c r="G38" s="18" t="s">
        <v>18</v>
      </c>
      <c r="H38" s="18">
        <v>0.6956</v>
      </c>
      <c r="I38" s="18">
        <v>10.38</v>
      </c>
      <c r="M38" s="18" t="s">
        <v>69</v>
      </c>
      <c r="N38" s="18">
        <v>1.6552</v>
      </c>
      <c r="O38" s="18">
        <v>10.36</v>
      </c>
    </row>
    <row r="39" spans="1:17">
      <c r="A39" s="18" t="s">
        <v>13</v>
      </c>
      <c r="B39" s="18">
        <v>0.70340000000000003</v>
      </c>
      <c r="C39" s="18">
        <v>20.39</v>
      </c>
      <c r="G39" s="18" t="s">
        <v>18</v>
      </c>
      <c r="H39" s="18">
        <v>0.70009999999999994</v>
      </c>
      <c r="I39" s="18">
        <v>20.38</v>
      </c>
      <c r="M39" s="18" t="s">
        <v>69</v>
      </c>
      <c r="N39" s="18">
        <v>1.6500999999999999</v>
      </c>
      <c r="O39" s="18">
        <v>20.36</v>
      </c>
    </row>
    <row r="40" spans="1:17">
      <c r="A40" s="18" t="s">
        <v>13</v>
      </c>
      <c r="B40" s="18">
        <v>0.70350000000000001</v>
      </c>
      <c r="C40" s="18">
        <v>30.4</v>
      </c>
      <c r="G40" s="18" t="s">
        <v>18</v>
      </c>
      <c r="H40" s="18">
        <v>0.70030000000000003</v>
      </c>
      <c r="I40" s="18">
        <v>30.38</v>
      </c>
      <c r="M40" s="18" t="s">
        <v>69</v>
      </c>
      <c r="N40" s="18">
        <v>1.6575</v>
      </c>
      <c r="O40" s="18">
        <v>30.36</v>
      </c>
    </row>
    <row r="41" spans="1:17">
      <c r="A41" s="18" t="s">
        <v>13</v>
      </c>
      <c r="B41" s="18">
        <v>0.70230000000000004</v>
      </c>
      <c r="C41" s="18">
        <v>40.39</v>
      </c>
      <c r="G41" s="18" t="s">
        <v>18</v>
      </c>
      <c r="H41" s="18">
        <v>0.70130000000000003</v>
      </c>
      <c r="I41" s="18">
        <v>40.380000000000003</v>
      </c>
      <c r="M41" s="18" t="s">
        <v>69</v>
      </c>
      <c r="N41" s="18">
        <v>1.6492</v>
      </c>
      <c r="O41" s="18">
        <v>40.36</v>
      </c>
    </row>
    <row r="42" spans="1:17">
      <c r="A42" s="18" t="s">
        <v>13</v>
      </c>
      <c r="B42" s="18">
        <v>0.70279999999999998</v>
      </c>
      <c r="C42" s="18">
        <v>50.39</v>
      </c>
      <c r="G42" s="18" t="s">
        <v>18</v>
      </c>
      <c r="H42" s="18">
        <v>0.70079999999999998</v>
      </c>
      <c r="I42" s="18">
        <v>50.38</v>
      </c>
      <c r="M42" s="18" t="s">
        <v>69</v>
      </c>
      <c r="N42" s="18">
        <v>1.6475</v>
      </c>
      <c r="O42" s="18">
        <v>50.36</v>
      </c>
    </row>
    <row r="43" spans="1:17">
      <c r="A43" s="18" t="s">
        <v>13</v>
      </c>
      <c r="B43" s="18">
        <v>0.70330000000000004</v>
      </c>
      <c r="C43" s="18">
        <v>60.4</v>
      </c>
      <c r="G43" s="18" t="s">
        <v>18</v>
      </c>
      <c r="H43" s="18">
        <v>0.70050000000000001</v>
      </c>
      <c r="I43" s="18">
        <v>60.38</v>
      </c>
      <c r="M43" s="18" t="s">
        <v>69</v>
      </c>
      <c r="N43" s="18">
        <v>1.6476</v>
      </c>
      <c r="O43" s="18">
        <v>60.36</v>
      </c>
    </row>
    <row r="44" spans="1:17">
      <c r="A44" s="18" t="s">
        <v>13</v>
      </c>
      <c r="B44" s="18">
        <v>0.70220000000000005</v>
      </c>
      <c r="C44" s="18">
        <v>70.39</v>
      </c>
      <c r="G44" s="18" t="s">
        <v>18</v>
      </c>
      <c r="H44" s="18">
        <v>0.7</v>
      </c>
      <c r="I44" s="18">
        <v>70.38</v>
      </c>
      <c r="M44" s="18" t="s">
        <v>69</v>
      </c>
      <c r="N44" s="18">
        <v>1.6436999999999999</v>
      </c>
      <c r="O44" s="18">
        <v>70.36</v>
      </c>
    </row>
    <row r="45" spans="1:17">
      <c r="A45" s="18" t="s">
        <v>13</v>
      </c>
      <c r="B45" s="18">
        <v>0.70150000000000001</v>
      </c>
      <c r="C45" s="18">
        <v>80.39</v>
      </c>
      <c r="G45" s="18" t="s">
        <v>18</v>
      </c>
      <c r="H45" s="18">
        <v>0.69979999999999998</v>
      </c>
      <c r="I45" s="18">
        <v>80.38</v>
      </c>
      <c r="M45" s="18" t="s">
        <v>69</v>
      </c>
      <c r="N45" s="18">
        <v>1.6453</v>
      </c>
      <c r="O45" s="18">
        <v>80.36</v>
      </c>
    </row>
    <row r="46" spans="1:17">
      <c r="A46" s="18" t="s">
        <v>13</v>
      </c>
      <c r="B46" s="18">
        <v>0.70269999999999999</v>
      </c>
      <c r="C46" s="18">
        <v>90.4</v>
      </c>
      <c r="G46" s="18" t="s">
        <v>18</v>
      </c>
      <c r="H46" s="18">
        <v>0.69969999999999999</v>
      </c>
      <c r="I46" s="18">
        <v>90.39</v>
      </c>
      <c r="M46" s="18" t="s">
        <v>69</v>
      </c>
      <c r="N46" s="18">
        <v>1.6375</v>
      </c>
      <c r="O46" s="18">
        <v>90.36</v>
      </c>
    </row>
    <row r="47" spans="1:17">
      <c r="A47" s="18" t="s">
        <v>13</v>
      </c>
      <c r="B47" s="18">
        <v>0.70140000000000002</v>
      </c>
      <c r="C47" s="18">
        <v>100.39</v>
      </c>
      <c r="G47" s="18" t="s">
        <v>18</v>
      </c>
      <c r="H47" s="18">
        <v>0.69869999999999999</v>
      </c>
      <c r="I47" s="18">
        <v>100.38</v>
      </c>
      <c r="M47" s="18" t="s">
        <v>69</v>
      </c>
      <c r="N47" s="18">
        <v>1.6342000000000001</v>
      </c>
      <c r="O47" s="18">
        <v>100.36</v>
      </c>
    </row>
    <row r="48" spans="1:17">
      <c r="A48" s="18" t="s">
        <v>13</v>
      </c>
      <c r="B48" s="18">
        <v>0.70089999999999997</v>
      </c>
      <c r="C48" s="18">
        <v>110.39</v>
      </c>
      <c r="G48" s="18" t="s">
        <v>18</v>
      </c>
      <c r="H48" s="18">
        <v>0.69850000000000001</v>
      </c>
      <c r="I48" s="18">
        <v>110.38</v>
      </c>
      <c r="M48" s="18" t="s">
        <v>69</v>
      </c>
      <c r="N48" s="18">
        <v>1.6308</v>
      </c>
      <c r="O48" s="18">
        <v>110.36</v>
      </c>
    </row>
    <row r="49" spans="1:15">
      <c r="A49" s="18" t="s">
        <v>13</v>
      </c>
      <c r="B49" s="18">
        <v>0.70120000000000005</v>
      </c>
      <c r="C49" s="18">
        <v>120.4</v>
      </c>
      <c r="G49" s="18" t="s">
        <v>18</v>
      </c>
      <c r="H49" s="18">
        <v>0.69810000000000005</v>
      </c>
      <c r="I49" s="18">
        <v>120.38</v>
      </c>
      <c r="M49" s="18" t="s">
        <v>69</v>
      </c>
      <c r="N49" s="18">
        <v>1.6282000000000001</v>
      </c>
      <c r="O49" s="18">
        <v>120.36</v>
      </c>
    </row>
    <row r="50" spans="1:15">
      <c r="A50" s="18" t="s">
        <v>13</v>
      </c>
      <c r="B50" s="18">
        <v>0.70130000000000003</v>
      </c>
      <c r="C50" s="18">
        <v>130.4</v>
      </c>
      <c r="G50" s="18" t="s">
        <v>18</v>
      </c>
      <c r="H50" s="18">
        <v>0.69750000000000001</v>
      </c>
      <c r="I50" s="18">
        <v>130.38</v>
      </c>
      <c r="M50" s="18" t="s">
        <v>69</v>
      </c>
      <c r="N50" s="18">
        <v>1.6286</v>
      </c>
      <c r="O50" s="18">
        <v>130.36000000000001</v>
      </c>
    </row>
    <row r="51" spans="1:15">
      <c r="A51" s="18" t="s">
        <v>13</v>
      </c>
      <c r="B51" s="18">
        <v>0.70099999999999996</v>
      </c>
      <c r="C51" s="18">
        <v>140.4</v>
      </c>
      <c r="G51" s="18" t="s">
        <v>18</v>
      </c>
      <c r="H51" s="18">
        <v>0.69769999999999999</v>
      </c>
      <c r="I51" s="18">
        <v>140.38</v>
      </c>
      <c r="M51" s="18" t="s">
        <v>69</v>
      </c>
      <c r="N51" s="18">
        <v>1.6244000000000001</v>
      </c>
      <c r="O51" s="18">
        <v>140.36000000000001</v>
      </c>
    </row>
    <row r="52" spans="1:15">
      <c r="A52" s="18" t="s">
        <v>13</v>
      </c>
      <c r="B52" s="18">
        <v>0.70089999999999997</v>
      </c>
      <c r="C52" s="18">
        <v>150.4</v>
      </c>
      <c r="G52" s="18" t="s">
        <v>18</v>
      </c>
      <c r="H52" s="18">
        <v>0.69740000000000002</v>
      </c>
      <c r="I52" s="18">
        <v>150.38</v>
      </c>
      <c r="M52" s="18" t="s">
        <v>69</v>
      </c>
      <c r="N52" s="18">
        <v>1.6204000000000001</v>
      </c>
      <c r="O52" s="18">
        <v>150.36000000000001</v>
      </c>
    </row>
    <row r="53" spans="1:15">
      <c r="A53" s="18" t="s">
        <v>13</v>
      </c>
      <c r="B53" s="18">
        <v>0.70130000000000003</v>
      </c>
      <c r="C53" s="18">
        <v>160.4</v>
      </c>
      <c r="G53" s="18" t="s">
        <v>18</v>
      </c>
      <c r="H53" s="18">
        <v>0.69699999999999995</v>
      </c>
      <c r="I53" s="18">
        <v>160.38</v>
      </c>
      <c r="M53" s="18" t="s">
        <v>69</v>
      </c>
      <c r="N53" s="18">
        <v>1.6172</v>
      </c>
      <c r="O53" s="18">
        <v>160.36000000000001</v>
      </c>
    </row>
    <row r="54" spans="1:15">
      <c r="A54" s="18" t="s">
        <v>13</v>
      </c>
      <c r="B54" s="18">
        <v>0.70120000000000005</v>
      </c>
      <c r="C54" s="18">
        <v>170.4</v>
      </c>
      <c r="G54" s="18" t="s">
        <v>18</v>
      </c>
      <c r="H54" s="18">
        <v>0.69669999999999999</v>
      </c>
      <c r="I54" s="18">
        <v>170.38</v>
      </c>
      <c r="M54" s="18" t="s">
        <v>69</v>
      </c>
      <c r="N54" s="18">
        <v>1.6148</v>
      </c>
      <c r="O54" s="18">
        <v>170.36</v>
      </c>
    </row>
    <row r="55" spans="1:15">
      <c r="A55" s="18" t="s">
        <v>13</v>
      </c>
      <c r="B55" s="18">
        <v>0.70040000000000002</v>
      </c>
      <c r="C55" s="18">
        <v>180.4</v>
      </c>
      <c r="G55" s="18" t="s">
        <v>18</v>
      </c>
      <c r="H55" s="18">
        <v>0.69630000000000003</v>
      </c>
      <c r="I55" s="18">
        <v>180.38</v>
      </c>
      <c r="M55" s="18" t="s">
        <v>69</v>
      </c>
      <c r="N55" s="18">
        <v>1.6167</v>
      </c>
      <c r="O55" s="18">
        <v>180.36</v>
      </c>
    </row>
    <row r="56" spans="1:15">
      <c r="A56" s="18" t="s">
        <v>13</v>
      </c>
      <c r="B56" s="18">
        <v>0.7006</v>
      </c>
      <c r="C56" s="18">
        <v>190.4</v>
      </c>
      <c r="G56" s="18" t="s">
        <v>18</v>
      </c>
      <c r="H56" s="18">
        <v>0.69679999999999997</v>
      </c>
      <c r="I56" s="18">
        <v>190.38</v>
      </c>
      <c r="M56" s="18" t="s">
        <v>69</v>
      </c>
      <c r="N56" s="18">
        <v>1.6147</v>
      </c>
      <c r="O56" s="18">
        <v>190.36</v>
      </c>
    </row>
    <row r="57" spans="1:15">
      <c r="A57" s="18" t="s">
        <v>13</v>
      </c>
      <c r="B57" s="18">
        <v>0.70089999999999997</v>
      </c>
      <c r="C57" s="18">
        <v>200.4</v>
      </c>
      <c r="G57" s="18" t="s">
        <v>18</v>
      </c>
      <c r="H57" s="18">
        <v>0.69599999999999995</v>
      </c>
      <c r="I57" s="18">
        <v>200.38</v>
      </c>
      <c r="M57" s="18" t="s">
        <v>69</v>
      </c>
      <c r="N57" s="18">
        <v>1.6102000000000001</v>
      </c>
      <c r="O57" s="18">
        <v>200.36</v>
      </c>
    </row>
    <row r="58" spans="1:15">
      <c r="A58" s="18" t="s">
        <v>13</v>
      </c>
      <c r="B58" s="18">
        <v>0.70020000000000004</v>
      </c>
      <c r="C58" s="18">
        <v>210.4</v>
      </c>
      <c r="G58" s="18" t="s">
        <v>18</v>
      </c>
      <c r="H58" s="18">
        <v>0.69569999999999999</v>
      </c>
      <c r="I58" s="18">
        <v>210.38</v>
      </c>
      <c r="M58" s="18" t="s">
        <v>69</v>
      </c>
      <c r="N58" s="18">
        <v>1.6071</v>
      </c>
      <c r="O58" s="18">
        <v>210.36</v>
      </c>
    </row>
    <row r="59" spans="1:15">
      <c r="A59" s="18" t="s">
        <v>13</v>
      </c>
      <c r="B59" s="18">
        <v>0.70009999999999994</v>
      </c>
      <c r="C59" s="18">
        <v>220.4</v>
      </c>
      <c r="G59" s="18" t="s">
        <v>18</v>
      </c>
      <c r="H59" s="18">
        <v>0.69579999999999997</v>
      </c>
      <c r="I59" s="18">
        <v>220.39</v>
      </c>
      <c r="M59" s="18" t="s">
        <v>69</v>
      </c>
      <c r="N59" s="18">
        <v>1.6026</v>
      </c>
      <c r="O59" s="18">
        <v>220.36</v>
      </c>
    </row>
    <row r="60" spans="1:15">
      <c r="A60" s="18" t="s">
        <v>13</v>
      </c>
      <c r="B60" s="18">
        <v>0.7</v>
      </c>
      <c r="C60" s="18">
        <v>230.4</v>
      </c>
      <c r="G60" s="18" t="s">
        <v>18</v>
      </c>
      <c r="H60" s="18">
        <v>0.69550000000000001</v>
      </c>
      <c r="I60" s="18">
        <v>230.38</v>
      </c>
      <c r="M60" s="18" t="s">
        <v>69</v>
      </c>
      <c r="N60" s="18">
        <v>1.6019000000000001</v>
      </c>
      <c r="O60" s="18">
        <v>230.36</v>
      </c>
    </row>
    <row r="61" spans="1:15">
      <c r="A61" s="18" t="s">
        <v>13</v>
      </c>
      <c r="B61" s="18">
        <v>0.6996</v>
      </c>
      <c r="C61" s="18">
        <v>240.4</v>
      </c>
      <c r="G61" s="18" t="s">
        <v>18</v>
      </c>
      <c r="H61" s="18">
        <v>0.69520000000000004</v>
      </c>
      <c r="I61" s="18">
        <v>240.38</v>
      </c>
      <c r="M61" s="18" t="s">
        <v>69</v>
      </c>
      <c r="N61" s="18">
        <v>1.5952999999999999</v>
      </c>
      <c r="O61" s="18">
        <v>240.36</v>
      </c>
    </row>
    <row r="62" spans="1:15">
      <c r="A62" s="18" t="s">
        <v>13</v>
      </c>
      <c r="B62" s="18">
        <v>0.69969999999999999</v>
      </c>
      <c r="C62" s="18">
        <v>250.4</v>
      </c>
      <c r="G62" s="18" t="s">
        <v>18</v>
      </c>
      <c r="H62" s="18">
        <v>0.6946</v>
      </c>
      <c r="I62" s="18">
        <v>250.38</v>
      </c>
      <c r="M62" s="18" t="s">
        <v>69</v>
      </c>
      <c r="N62" s="18">
        <v>1.5976999999999999</v>
      </c>
      <c r="O62" s="18">
        <v>250.36</v>
      </c>
    </row>
    <row r="63" spans="1:15">
      <c r="A63" s="18" t="s">
        <v>13</v>
      </c>
      <c r="B63" s="18">
        <v>0.70009999999999994</v>
      </c>
      <c r="C63" s="18">
        <v>260.39999999999998</v>
      </c>
      <c r="G63" s="18" t="s">
        <v>18</v>
      </c>
      <c r="H63" s="18">
        <v>0.69489999999999996</v>
      </c>
      <c r="I63" s="18">
        <v>260.38</v>
      </c>
      <c r="M63" s="18" t="s">
        <v>69</v>
      </c>
      <c r="N63" s="18">
        <v>1.5925</v>
      </c>
      <c r="O63" s="18">
        <v>260.36</v>
      </c>
    </row>
    <row r="64" spans="1:15">
      <c r="A64" s="18" t="s">
        <v>13</v>
      </c>
      <c r="B64" s="18">
        <v>0.6996</v>
      </c>
      <c r="C64" s="18">
        <v>270.39999999999998</v>
      </c>
      <c r="G64" s="18" t="s">
        <v>18</v>
      </c>
      <c r="H64" s="18">
        <v>0.69389999999999996</v>
      </c>
      <c r="I64" s="18">
        <v>270.38</v>
      </c>
      <c r="M64" s="18" t="s">
        <v>69</v>
      </c>
      <c r="N64" s="18">
        <v>1.6021000000000001</v>
      </c>
      <c r="O64" s="18">
        <v>270.36</v>
      </c>
    </row>
    <row r="65" spans="1:17">
      <c r="A65" s="18" t="s">
        <v>13</v>
      </c>
      <c r="B65" s="18">
        <v>0.69979999999999998</v>
      </c>
      <c r="C65" s="18">
        <v>280.39999999999998</v>
      </c>
      <c r="G65" s="18" t="s">
        <v>18</v>
      </c>
      <c r="H65" s="18">
        <v>0.69479999999999997</v>
      </c>
      <c r="I65" s="18">
        <v>280.38</v>
      </c>
      <c r="M65" s="18" t="s">
        <v>69</v>
      </c>
      <c r="N65" s="18">
        <v>1.5932999999999999</v>
      </c>
      <c r="O65" s="18">
        <v>280.36</v>
      </c>
    </row>
    <row r="66" spans="1:17">
      <c r="A66" s="18" t="s">
        <v>13</v>
      </c>
      <c r="B66" s="18">
        <v>0.69920000000000004</v>
      </c>
      <c r="C66" s="18">
        <v>290.39999999999998</v>
      </c>
      <c r="G66" s="18" t="s">
        <v>18</v>
      </c>
      <c r="H66" s="18">
        <v>0.69489999999999996</v>
      </c>
      <c r="I66" s="18">
        <v>290.38</v>
      </c>
      <c r="M66" s="18" t="s">
        <v>69</v>
      </c>
      <c r="N66" s="18">
        <v>1.5866</v>
      </c>
      <c r="O66" s="18">
        <v>290.36</v>
      </c>
    </row>
    <row r="67" spans="1:17">
      <c r="A67" s="18" t="s">
        <v>13</v>
      </c>
      <c r="B67" s="18">
        <v>0.69940000000000002</v>
      </c>
      <c r="C67" s="18">
        <v>300.39999999999998</v>
      </c>
      <c r="G67" s="18" t="s">
        <v>18</v>
      </c>
      <c r="H67" s="18">
        <v>0.69450000000000001</v>
      </c>
      <c r="I67" s="18">
        <v>300.38</v>
      </c>
      <c r="M67" s="18" t="s">
        <v>69</v>
      </c>
      <c r="N67" s="18">
        <v>1.5878000000000001</v>
      </c>
      <c r="O67" s="18">
        <v>300.36</v>
      </c>
    </row>
    <row r="68" spans="1:17">
      <c r="A68" s="18" t="s">
        <v>12</v>
      </c>
      <c r="B68" s="18">
        <v>0.68620000000000003</v>
      </c>
      <c r="C68" s="18">
        <v>0.42</v>
      </c>
      <c r="D68" s="34">
        <f>SLOPE(B72:B98,C72:C98)</f>
        <v>5.6407822765207626E-6</v>
      </c>
      <c r="E68" s="58">
        <f>RSQ(B73:B98,C73:C98)</f>
        <v>0.78011973243488852</v>
      </c>
      <c r="G68" s="18" t="s">
        <v>17</v>
      </c>
      <c r="H68" s="18">
        <v>0.69010000000000005</v>
      </c>
      <c r="I68" s="18">
        <v>0.42</v>
      </c>
      <c r="J68" s="34">
        <f>SLOPE(H72:H98,I72:I98)</f>
        <v>-2.3632524697855934E-5</v>
      </c>
      <c r="K68" s="34">
        <f>RSQ(H72:H98,I72:I98)</f>
        <v>0.97175086695408008</v>
      </c>
      <c r="M68" s="18" t="s">
        <v>68</v>
      </c>
      <c r="N68" s="18">
        <v>1.7027000000000001</v>
      </c>
      <c r="O68" s="18">
        <v>0.42</v>
      </c>
      <c r="P68" s="34">
        <f>SLOPE(N72:N98,O72:O98)</f>
        <v>-2.1954822954822938E-4</v>
      </c>
      <c r="Q68" s="34">
        <f>RSQ(N72:N98,O72:O98)</f>
        <v>0.97268772321954522</v>
      </c>
    </row>
    <row r="69" spans="1:17">
      <c r="A69" s="18" t="s">
        <v>12</v>
      </c>
      <c r="B69" s="18">
        <v>0.69199999999999995</v>
      </c>
      <c r="C69" s="18">
        <v>10.82</v>
      </c>
      <c r="G69" s="18" t="s">
        <v>17</v>
      </c>
      <c r="H69" s="18">
        <v>0.68</v>
      </c>
      <c r="I69" s="18">
        <v>10.8</v>
      </c>
      <c r="M69" s="18" t="s">
        <v>68</v>
      </c>
      <c r="N69" s="18">
        <v>1.7184999999999999</v>
      </c>
      <c r="O69" s="18">
        <v>10.78</v>
      </c>
    </row>
    <row r="70" spans="1:17">
      <c r="A70" s="18" t="s">
        <v>12</v>
      </c>
      <c r="B70" s="18">
        <v>0.69230000000000003</v>
      </c>
      <c r="C70" s="18">
        <v>20.82</v>
      </c>
      <c r="G70" s="18" t="s">
        <v>17</v>
      </c>
      <c r="H70" s="18">
        <v>0.68130000000000002</v>
      </c>
      <c r="I70" s="18">
        <v>20.8</v>
      </c>
      <c r="M70" s="18" t="s">
        <v>68</v>
      </c>
      <c r="N70" s="18">
        <v>1.7113</v>
      </c>
      <c r="O70" s="18">
        <v>20.78</v>
      </c>
    </row>
    <row r="71" spans="1:17">
      <c r="A71" s="18" t="s">
        <v>12</v>
      </c>
      <c r="B71" s="18">
        <v>0.69140000000000001</v>
      </c>
      <c r="C71" s="18">
        <v>30.83</v>
      </c>
      <c r="G71" s="18" t="s">
        <v>17</v>
      </c>
      <c r="H71" s="18">
        <v>0.68220000000000003</v>
      </c>
      <c r="I71" s="18">
        <v>30.8</v>
      </c>
      <c r="M71" s="18" t="s">
        <v>68</v>
      </c>
      <c r="N71" s="18">
        <v>1.7122999999999999</v>
      </c>
      <c r="O71" s="18">
        <v>30.78</v>
      </c>
    </row>
    <row r="72" spans="1:17">
      <c r="A72" s="18" t="s">
        <v>12</v>
      </c>
      <c r="B72" s="18">
        <v>0.69040000000000001</v>
      </c>
      <c r="C72" s="18">
        <v>40.82</v>
      </c>
      <c r="G72" s="18" t="s">
        <v>17</v>
      </c>
      <c r="H72" s="18">
        <v>0.68259999999999998</v>
      </c>
      <c r="I72" s="18">
        <v>40.799999999999997</v>
      </c>
      <c r="M72" s="18" t="s">
        <v>68</v>
      </c>
      <c r="N72" s="18">
        <v>1.7102999999999999</v>
      </c>
      <c r="O72" s="18">
        <v>40.78</v>
      </c>
    </row>
    <row r="73" spans="1:17">
      <c r="A73" s="18" t="s">
        <v>12</v>
      </c>
      <c r="B73" s="18">
        <v>0.68969999999999998</v>
      </c>
      <c r="C73" s="18">
        <v>50.82</v>
      </c>
      <c r="G73" s="18" t="s">
        <v>17</v>
      </c>
      <c r="H73" s="18">
        <v>0.6825</v>
      </c>
      <c r="I73" s="18">
        <v>50.8</v>
      </c>
      <c r="M73" s="18" t="s">
        <v>68</v>
      </c>
      <c r="N73" s="18">
        <v>1.7117</v>
      </c>
      <c r="O73" s="18">
        <v>50.78</v>
      </c>
    </row>
    <row r="74" spans="1:17">
      <c r="A74" s="18" t="s">
        <v>12</v>
      </c>
      <c r="B74" s="18">
        <v>0.68940000000000001</v>
      </c>
      <c r="C74" s="18">
        <v>60.83</v>
      </c>
      <c r="G74" s="18" t="s">
        <v>17</v>
      </c>
      <c r="H74" s="18">
        <v>0.68220000000000003</v>
      </c>
      <c r="I74" s="18">
        <v>60.8</v>
      </c>
      <c r="M74" s="18" t="s">
        <v>68</v>
      </c>
      <c r="N74" s="18">
        <v>1.7085999999999999</v>
      </c>
      <c r="O74" s="18">
        <v>60.78</v>
      </c>
    </row>
    <row r="75" spans="1:17">
      <c r="A75" s="18" t="s">
        <v>12</v>
      </c>
      <c r="B75" s="18">
        <v>0.68920000000000003</v>
      </c>
      <c r="C75" s="18">
        <v>70.819999999999993</v>
      </c>
      <c r="G75" s="18" t="s">
        <v>17</v>
      </c>
      <c r="H75" s="18">
        <v>0.68240000000000001</v>
      </c>
      <c r="I75" s="18">
        <v>70.8</v>
      </c>
      <c r="M75" s="18" t="s">
        <v>68</v>
      </c>
      <c r="N75" s="18">
        <v>1.7075</v>
      </c>
      <c r="O75" s="18">
        <v>70.78</v>
      </c>
    </row>
    <row r="76" spans="1:17">
      <c r="A76" s="18" t="s">
        <v>12</v>
      </c>
      <c r="B76" s="18">
        <v>0.68920000000000003</v>
      </c>
      <c r="C76" s="18">
        <v>80.819999999999993</v>
      </c>
      <c r="G76" s="18" t="s">
        <v>17</v>
      </c>
      <c r="H76" s="18">
        <v>0.68200000000000005</v>
      </c>
      <c r="I76" s="18">
        <v>80.8</v>
      </c>
      <c r="M76" s="18" t="s">
        <v>68</v>
      </c>
      <c r="N76" s="18">
        <v>1.708</v>
      </c>
      <c r="O76" s="18">
        <v>80.78</v>
      </c>
    </row>
    <row r="77" spans="1:17">
      <c r="A77" s="18" t="s">
        <v>12</v>
      </c>
      <c r="B77" s="18">
        <v>0.68930000000000002</v>
      </c>
      <c r="C77" s="18">
        <v>90.83</v>
      </c>
      <c r="G77" s="18" t="s">
        <v>17</v>
      </c>
      <c r="H77" s="18">
        <v>0.68169999999999997</v>
      </c>
      <c r="I77" s="18">
        <v>90.81</v>
      </c>
      <c r="M77" s="18" t="s">
        <v>68</v>
      </c>
      <c r="N77" s="18">
        <v>1.7032</v>
      </c>
      <c r="O77" s="18">
        <v>90.78</v>
      </c>
    </row>
    <row r="78" spans="1:17">
      <c r="A78" s="18" t="s">
        <v>12</v>
      </c>
      <c r="B78" s="18">
        <v>0.68959999999999999</v>
      </c>
      <c r="C78" s="18">
        <v>100.82</v>
      </c>
      <c r="G78" s="18" t="s">
        <v>17</v>
      </c>
      <c r="H78" s="18">
        <v>0.68149999999999999</v>
      </c>
      <c r="I78" s="18">
        <v>100.8</v>
      </c>
      <c r="M78" s="18" t="s">
        <v>68</v>
      </c>
      <c r="N78" s="18">
        <v>1.7010000000000001</v>
      </c>
      <c r="O78" s="18">
        <v>100.78</v>
      </c>
    </row>
    <row r="79" spans="1:17">
      <c r="A79" s="18" t="s">
        <v>12</v>
      </c>
      <c r="B79" s="18">
        <v>0.68930000000000002</v>
      </c>
      <c r="C79" s="18">
        <v>110.82</v>
      </c>
      <c r="G79" s="18" t="s">
        <v>17</v>
      </c>
      <c r="H79" s="18">
        <v>0.68149999999999999</v>
      </c>
      <c r="I79" s="18">
        <v>110.8</v>
      </c>
      <c r="M79" s="18" t="s">
        <v>68</v>
      </c>
      <c r="N79" s="18">
        <v>1.6958</v>
      </c>
      <c r="O79" s="18">
        <v>110.78</v>
      </c>
    </row>
    <row r="80" spans="1:17">
      <c r="A80" s="18" t="s">
        <v>12</v>
      </c>
      <c r="B80" s="18">
        <v>0.68910000000000005</v>
      </c>
      <c r="C80" s="18">
        <v>120.83</v>
      </c>
      <c r="G80" s="18" t="s">
        <v>17</v>
      </c>
      <c r="H80" s="18">
        <v>0.68110000000000004</v>
      </c>
      <c r="I80" s="18">
        <v>120.8</v>
      </c>
      <c r="M80" s="18" t="s">
        <v>68</v>
      </c>
      <c r="N80" s="18">
        <v>1.6882999999999999</v>
      </c>
      <c r="O80" s="18">
        <v>120.78</v>
      </c>
    </row>
    <row r="81" spans="1:15">
      <c r="A81" s="18" t="s">
        <v>12</v>
      </c>
      <c r="B81" s="18">
        <v>0.68969999999999998</v>
      </c>
      <c r="C81" s="18">
        <v>130.83000000000001</v>
      </c>
      <c r="G81" s="18" t="s">
        <v>17</v>
      </c>
      <c r="H81" s="18">
        <v>0.68100000000000005</v>
      </c>
      <c r="I81" s="18">
        <v>130.80000000000001</v>
      </c>
      <c r="M81" s="18" t="s">
        <v>68</v>
      </c>
      <c r="N81" s="18">
        <v>1.6910000000000001</v>
      </c>
      <c r="O81" s="18">
        <v>130.78</v>
      </c>
    </row>
    <row r="82" spans="1:15">
      <c r="A82" s="18" t="s">
        <v>12</v>
      </c>
      <c r="B82" s="18">
        <v>0.69</v>
      </c>
      <c r="C82" s="18">
        <v>140.83000000000001</v>
      </c>
      <c r="G82" s="18" t="s">
        <v>17</v>
      </c>
      <c r="H82" s="18">
        <v>0.68069999999999997</v>
      </c>
      <c r="I82" s="18">
        <v>140.80000000000001</v>
      </c>
      <c r="M82" s="18" t="s">
        <v>68</v>
      </c>
      <c r="N82" s="18">
        <v>1.6881999999999999</v>
      </c>
      <c r="O82" s="18">
        <v>140.78</v>
      </c>
    </row>
    <row r="83" spans="1:15">
      <c r="A83" s="18" t="s">
        <v>12</v>
      </c>
      <c r="B83" s="18">
        <v>0.68979999999999997</v>
      </c>
      <c r="C83" s="18">
        <v>150.83000000000001</v>
      </c>
      <c r="G83" s="18" t="s">
        <v>17</v>
      </c>
      <c r="H83" s="18">
        <v>0.68020000000000003</v>
      </c>
      <c r="I83" s="18">
        <v>150.80000000000001</v>
      </c>
      <c r="M83" s="18" t="s">
        <v>68</v>
      </c>
      <c r="N83" s="18">
        <v>1.6853</v>
      </c>
      <c r="O83" s="18">
        <v>150.78</v>
      </c>
    </row>
    <row r="84" spans="1:15">
      <c r="A84" s="18" t="s">
        <v>12</v>
      </c>
      <c r="B84" s="18">
        <v>0.68979999999999997</v>
      </c>
      <c r="C84" s="18">
        <v>160.83000000000001</v>
      </c>
      <c r="G84" s="18" t="s">
        <v>17</v>
      </c>
      <c r="H84" s="18">
        <v>0.67979999999999996</v>
      </c>
      <c r="I84" s="18">
        <v>160.80000000000001</v>
      </c>
      <c r="M84" s="18" t="s">
        <v>68</v>
      </c>
      <c r="N84" s="18">
        <v>1.6840999999999999</v>
      </c>
      <c r="O84" s="18">
        <v>160.78</v>
      </c>
    </row>
    <row r="85" spans="1:15">
      <c r="A85" s="18" t="s">
        <v>12</v>
      </c>
      <c r="B85" s="18">
        <v>0.69030000000000002</v>
      </c>
      <c r="C85" s="18">
        <v>170.83</v>
      </c>
      <c r="G85" s="18" t="s">
        <v>17</v>
      </c>
      <c r="H85" s="18">
        <v>0.6794</v>
      </c>
      <c r="I85" s="18">
        <v>170.8</v>
      </c>
      <c r="M85" s="18" t="s">
        <v>68</v>
      </c>
      <c r="N85" s="18">
        <v>1.6827000000000001</v>
      </c>
      <c r="O85" s="18">
        <v>170.78</v>
      </c>
    </row>
    <row r="86" spans="1:15">
      <c r="A86" s="18" t="s">
        <v>12</v>
      </c>
      <c r="B86" s="18">
        <v>0.68989999999999996</v>
      </c>
      <c r="C86" s="18">
        <v>180.83</v>
      </c>
      <c r="G86" s="18" t="s">
        <v>17</v>
      </c>
      <c r="H86" s="18">
        <v>0.67920000000000003</v>
      </c>
      <c r="I86" s="18">
        <v>180.8</v>
      </c>
      <c r="M86" s="18" t="s">
        <v>68</v>
      </c>
      <c r="N86" s="18">
        <v>1.6826000000000001</v>
      </c>
      <c r="O86" s="18">
        <v>180.78</v>
      </c>
    </row>
    <row r="87" spans="1:15">
      <c r="A87" s="18" t="s">
        <v>12</v>
      </c>
      <c r="B87" s="18">
        <v>0.68969999999999998</v>
      </c>
      <c r="C87" s="18">
        <v>190.83</v>
      </c>
      <c r="G87" s="18" t="s">
        <v>17</v>
      </c>
      <c r="H87" s="18">
        <v>0.67889999999999995</v>
      </c>
      <c r="I87" s="18">
        <v>190.8</v>
      </c>
      <c r="M87" s="18" t="s">
        <v>68</v>
      </c>
      <c r="N87" s="18">
        <v>1.6811</v>
      </c>
      <c r="O87" s="18">
        <v>190.78</v>
      </c>
    </row>
    <row r="88" spans="1:15">
      <c r="A88" s="18" t="s">
        <v>12</v>
      </c>
      <c r="B88" s="18">
        <v>0.68989999999999996</v>
      </c>
      <c r="C88" s="18">
        <v>200.83</v>
      </c>
      <c r="G88" s="18" t="s">
        <v>17</v>
      </c>
      <c r="H88" s="18">
        <v>0.67849999999999999</v>
      </c>
      <c r="I88" s="18">
        <v>200.8</v>
      </c>
      <c r="M88" s="18" t="s">
        <v>68</v>
      </c>
      <c r="N88" s="18">
        <v>1.6759999999999999</v>
      </c>
      <c r="O88" s="18">
        <v>200.78</v>
      </c>
    </row>
    <row r="89" spans="1:15">
      <c r="A89" s="18" t="s">
        <v>12</v>
      </c>
      <c r="B89" s="18">
        <v>0.69</v>
      </c>
      <c r="C89" s="18">
        <v>210.83</v>
      </c>
      <c r="G89" s="18" t="s">
        <v>17</v>
      </c>
      <c r="H89" s="18">
        <v>0.67810000000000004</v>
      </c>
      <c r="I89" s="18">
        <v>210.8</v>
      </c>
      <c r="M89" s="18" t="s">
        <v>68</v>
      </c>
      <c r="N89" s="18">
        <v>1.67</v>
      </c>
      <c r="O89" s="18">
        <v>210.78</v>
      </c>
    </row>
    <row r="90" spans="1:15">
      <c r="A90" s="18" t="s">
        <v>12</v>
      </c>
      <c r="B90" s="18">
        <v>0.69</v>
      </c>
      <c r="C90" s="18">
        <v>220.83</v>
      </c>
      <c r="G90" s="18" t="s">
        <v>17</v>
      </c>
      <c r="H90" s="18">
        <v>0.6784</v>
      </c>
      <c r="I90" s="18">
        <v>220.81</v>
      </c>
      <c r="M90" s="18" t="s">
        <v>68</v>
      </c>
      <c r="N90" s="18">
        <v>1.6701999999999999</v>
      </c>
      <c r="O90" s="18">
        <v>220.78</v>
      </c>
    </row>
    <row r="91" spans="1:15">
      <c r="A91" s="18" t="s">
        <v>12</v>
      </c>
      <c r="B91" s="18">
        <v>0.69010000000000005</v>
      </c>
      <c r="C91" s="18">
        <v>230.83</v>
      </c>
      <c r="G91" s="18" t="s">
        <v>17</v>
      </c>
      <c r="H91" s="18">
        <v>0.67769999999999997</v>
      </c>
      <c r="I91" s="18">
        <v>230.8</v>
      </c>
      <c r="M91" s="18" t="s">
        <v>68</v>
      </c>
      <c r="N91" s="18">
        <v>1.6732</v>
      </c>
      <c r="O91" s="18">
        <v>230.78</v>
      </c>
    </row>
    <row r="92" spans="1:15">
      <c r="A92" s="18" t="s">
        <v>12</v>
      </c>
      <c r="B92" s="18">
        <v>0.69</v>
      </c>
      <c r="C92" s="18">
        <v>240.83</v>
      </c>
      <c r="G92" s="18" t="s">
        <v>17</v>
      </c>
      <c r="H92" s="18">
        <v>0.6784</v>
      </c>
      <c r="I92" s="18">
        <v>240.8</v>
      </c>
      <c r="M92" s="18" t="s">
        <v>68</v>
      </c>
      <c r="N92" s="18">
        <v>1.6705000000000001</v>
      </c>
      <c r="O92" s="18">
        <v>240.78</v>
      </c>
    </row>
    <row r="93" spans="1:15">
      <c r="A93" s="18" t="s">
        <v>12</v>
      </c>
      <c r="B93" s="18">
        <v>0.6905</v>
      </c>
      <c r="C93" s="18">
        <v>250.83</v>
      </c>
      <c r="G93" s="18" t="s">
        <v>17</v>
      </c>
      <c r="H93" s="18">
        <v>0.67759999999999998</v>
      </c>
      <c r="I93" s="18">
        <v>250.8</v>
      </c>
      <c r="M93" s="18" t="s">
        <v>68</v>
      </c>
      <c r="N93" s="18">
        <v>1.6653</v>
      </c>
      <c r="O93" s="18">
        <v>250.78</v>
      </c>
    </row>
    <row r="94" spans="1:15">
      <c r="A94" s="18" t="s">
        <v>12</v>
      </c>
      <c r="B94" s="18">
        <v>0.69069999999999998</v>
      </c>
      <c r="C94" s="18">
        <v>260.83</v>
      </c>
      <c r="G94" s="18" t="s">
        <v>17</v>
      </c>
      <c r="H94" s="18">
        <v>0.67759999999999998</v>
      </c>
      <c r="I94" s="18">
        <v>260.8</v>
      </c>
      <c r="M94" s="18" t="s">
        <v>68</v>
      </c>
      <c r="N94" s="18">
        <v>1.659</v>
      </c>
      <c r="O94" s="18">
        <v>260.77999999999997</v>
      </c>
    </row>
    <row r="95" spans="1:15">
      <c r="A95" s="18" t="s">
        <v>12</v>
      </c>
      <c r="B95" s="18">
        <v>0.69059999999999999</v>
      </c>
      <c r="C95" s="18">
        <v>270.83</v>
      </c>
      <c r="G95" s="18" t="s">
        <v>17</v>
      </c>
      <c r="H95" s="18">
        <v>0.67779999999999996</v>
      </c>
      <c r="I95" s="18">
        <v>270.8</v>
      </c>
      <c r="M95" s="18" t="s">
        <v>68</v>
      </c>
      <c r="N95" s="18">
        <v>1.6661999999999999</v>
      </c>
      <c r="O95" s="18">
        <v>270.77999999999997</v>
      </c>
    </row>
    <row r="96" spans="1:15">
      <c r="A96" s="18" t="s">
        <v>12</v>
      </c>
      <c r="B96" s="18">
        <v>0.69079999999999997</v>
      </c>
      <c r="C96" s="18">
        <v>280.83</v>
      </c>
      <c r="G96" s="18" t="s">
        <v>17</v>
      </c>
      <c r="H96" s="18">
        <v>0.67749999999999999</v>
      </c>
      <c r="I96" s="18">
        <v>280.8</v>
      </c>
      <c r="M96" s="18" t="s">
        <v>68</v>
      </c>
      <c r="N96" s="18">
        <v>1.6579999999999999</v>
      </c>
      <c r="O96" s="18">
        <v>280.77999999999997</v>
      </c>
    </row>
    <row r="97" spans="1:17">
      <c r="A97" s="18" t="s">
        <v>12</v>
      </c>
      <c r="B97" s="18">
        <v>0.69130000000000003</v>
      </c>
      <c r="C97" s="18">
        <v>290.83</v>
      </c>
      <c r="G97" s="18" t="s">
        <v>17</v>
      </c>
      <c r="H97" s="18">
        <v>0.67710000000000004</v>
      </c>
      <c r="I97" s="18">
        <v>290.8</v>
      </c>
      <c r="M97" s="18" t="s">
        <v>68</v>
      </c>
      <c r="N97" s="18">
        <v>1.6564000000000001</v>
      </c>
      <c r="O97" s="18">
        <v>290.77999999999997</v>
      </c>
    </row>
    <row r="98" spans="1:17">
      <c r="A98" s="18" t="s">
        <v>12</v>
      </c>
      <c r="B98" s="18">
        <v>0.69099999999999995</v>
      </c>
      <c r="C98" s="18">
        <v>300.83</v>
      </c>
      <c r="G98" s="18" t="s">
        <v>17</v>
      </c>
      <c r="H98" s="18">
        <v>0.67700000000000005</v>
      </c>
      <c r="I98" s="18">
        <v>300.8</v>
      </c>
      <c r="M98" s="18" t="s">
        <v>68</v>
      </c>
      <c r="N98" s="18">
        <v>1.6604000000000001</v>
      </c>
      <c r="O98" s="18">
        <v>300.77999999999997</v>
      </c>
    </row>
    <row r="99" spans="1:17">
      <c r="A99" s="18" t="s">
        <v>11</v>
      </c>
      <c r="B99" s="18">
        <v>0.69969999999999999</v>
      </c>
      <c r="C99" s="18">
        <v>0.85</v>
      </c>
      <c r="D99" s="34">
        <f>SLOPE(B103:B129,C103:C129)</f>
        <v>5.3502428724801662E-5</v>
      </c>
      <c r="E99" s="58">
        <f>RSQ(B103:B129,C103:C129)</f>
        <v>0.98347724669899306</v>
      </c>
      <c r="G99" s="18" t="s">
        <v>16</v>
      </c>
      <c r="H99" s="18">
        <v>0.69020000000000004</v>
      </c>
      <c r="I99" s="18">
        <v>0.85</v>
      </c>
      <c r="J99" s="34">
        <f>SLOPE(H103:H129,I103:I129)</f>
        <v>2.2796183508386909E-5</v>
      </c>
      <c r="K99" s="34">
        <f>RSQ(H103:H129,I103:I129)</f>
        <v>0.95829776274097378</v>
      </c>
      <c r="M99" s="18" t="s">
        <v>67</v>
      </c>
      <c r="N99" s="18">
        <v>1.7291000000000001</v>
      </c>
      <c r="O99" s="18">
        <v>0.85</v>
      </c>
      <c r="P99" s="34">
        <f>SLOPE(N103:N129,O103:O129)</f>
        <v>-1.9185592185592146E-4</v>
      </c>
      <c r="Q99" s="34">
        <f>RSQ(N103:N129,O103:O129)</f>
        <v>0.99404230557658124</v>
      </c>
    </row>
    <row r="100" spans="1:17">
      <c r="A100" s="18" t="s">
        <v>11</v>
      </c>
      <c r="B100" s="18">
        <v>0.68620000000000003</v>
      </c>
      <c r="C100" s="18">
        <v>11.24</v>
      </c>
      <c r="G100" s="18" t="s">
        <v>16</v>
      </c>
      <c r="H100" s="18">
        <v>0.69189999999999996</v>
      </c>
      <c r="I100" s="18">
        <v>11.23</v>
      </c>
      <c r="M100" s="18" t="s">
        <v>67</v>
      </c>
      <c r="N100" s="18">
        <v>1.7282</v>
      </c>
      <c r="O100" s="18">
        <v>11.21</v>
      </c>
    </row>
    <row r="101" spans="1:17">
      <c r="A101" s="18" t="s">
        <v>11</v>
      </c>
      <c r="B101" s="18">
        <v>0.68720000000000003</v>
      </c>
      <c r="C101" s="18">
        <v>21.24</v>
      </c>
      <c r="G101" s="18" t="s">
        <v>16</v>
      </c>
      <c r="H101" s="18">
        <v>0.69289999999999996</v>
      </c>
      <c r="I101" s="18">
        <v>21.23</v>
      </c>
      <c r="M101" s="18" t="s">
        <v>67</v>
      </c>
      <c r="N101" s="18">
        <v>1.7311000000000001</v>
      </c>
      <c r="O101" s="18">
        <v>21.21</v>
      </c>
    </row>
    <row r="102" spans="1:17">
      <c r="A102" s="18" t="s">
        <v>11</v>
      </c>
      <c r="B102" s="18">
        <v>0.68630000000000002</v>
      </c>
      <c r="C102" s="18">
        <v>31.25</v>
      </c>
      <c r="G102" s="18" t="s">
        <v>16</v>
      </c>
      <c r="H102" s="18">
        <v>0.69359999999999999</v>
      </c>
      <c r="I102" s="18">
        <v>31.23</v>
      </c>
      <c r="M102" s="18" t="s">
        <v>67</v>
      </c>
      <c r="N102" s="18">
        <v>1.7309000000000001</v>
      </c>
      <c r="O102" s="18">
        <v>31.21</v>
      </c>
    </row>
    <row r="103" spans="1:17">
      <c r="A103" s="18" t="s">
        <v>11</v>
      </c>
      <c r="B103" s="18">
        <v>0.68520000000000003</v>
      </c>
      <c r="C103" s="18">
        <v>41.24</v>
      </c>
      <c r="G103" s="18" t="s">
        <v>16</v>
      </c>
      <c r="H103" s="18">
        <v>0.69469999999999998</v>
      </c>
      <c r="I103" s="18">
        <v>41.23</v>
      </c>
      <c r="M103" s="18" t="s">
        <v>67</v>
      </c>
      <c r="N103" s="18">
        <v>1.7297</v>
      </c>
      <c r="O103" s="18">
        <v>41.21</v>
      </c>
    </row>
    <row r="104" spans="1:17">
      <c r="A104" s="18" t="s">
        <v>11</v>
      </c>
      <c r="B104" s="18">
        <v>0.68589999999999995</v>
      </c>
      <c r="C104" s="18">
        <v>51.24</v>
      </c>
      <c r="G104" s="18" t="s">
        <v>16</v>
      </c>
      <c r="H104" s="18">
        <v>0.6956</v>
      </c>
      <c r="I104" s="18">
        <v>51.23</v>
      </c>
      <c r="M104" s="18" t="s">
        <v>67</v>
      </c>
      <c r="N104" s="18">
        <v>1.7267999999999999</v>
      </c>
      <c r="O104" s="18">
        <v>51.21</v>
      </c>
    </row>
    <row r="105" spans="1:17">
      <c r="A105" s="18" t="s">
        <v>11</v>
      </c>
      <c r="B105" s="18">
        <v>0.68620000000000003</v>
      </c>
      <c r="C105" s="18">
        <v>61.25</v>
      </c>
      <c r="G105" s="18" t="s">
        <v>16</v>
      </c>
      <c r="H105" s="18">
        <v>0.69610000000000005</v>
      </c>
      <c r="I105" s="18">
        <v>61.23</v>
      </c>
      <c r="M105" s="18" t="s">
        <v>67</v>
      </c>
      <c r="N105" s="18">
        <v>1.7245999999999999</v>
      </c>
      <c r="O105" s="18">
        <v>61.21</v>
      </c>
    </row>
    <row r="106" spans="1:17">
      <c r="A106" s="18" t="s">
        <v>11</v>
      </c>
      <c r="B106" s="18">
        <v>0.6865</v>
      </c>
      <c r="C106" s="18">
        <v>71.239999999999995</v>
      </c>
      <c r="G106" s="18" t="s">
        <v>16</v>
      </c>
      <c r="H106" s="18">
        <v>0.69650000000000001</v>
      </c>
      <c r="I106" s="18">
        <v>71.23</v>
      </c>
      <c r="M106" s="18" t="s">
        <v>67</v>
      </c>
      <c r="N106" s="18">
        <v>1.7236</v>
      </c>
      <c r="O106" s="18">
        <v>71.209999999999994</v>
      </c>
    </row>
    <row r="107" spans="1:17">
      <c r="A107" s="18" t="s">
        <v>11</v>
      </c>
      <c r="B107" s="18">
        <v>0.68679999999999997</v>
      </c>
      <c r="C107" s="18">
        <v>81.239999999999995</v>
      </c>
      <c r="G107" s="18" t="s">
        <v>16</v>
      </c>
      <c r="H107" s="18">
        <v>0.69699999999999995</v>
      </c>
      <c r="I107" s="18">
        <v>81.23</v>
      </c>
      <c r="M107" s="18" t="s">
        <v>67</v>
      </c>
      <c r="N107" s="18">
        <v>1.7212000000000001</v>
      </c>
      <c r="O107" s="18">
        <v>81.209999999999994</v>
      </c>
    </row>
    <row r="108" spans="1:17">
      <c r="A108" s="18" t="s">
        <v>11</v>
      </c>
      <c r="B108" s="18">
        <v>0.68779999999999997</v>
      </c>
      <c r="C108" s="18">
        <v>91.25</v>
      </c>
      <c r="G108" s="18" t="s">
        <v>16</v>
      </c>
      <c r="H108" s="18">
        <v>0.69740000000000002</v>
      </c>
      <c r="I108" s="18">
        <v>91.24</v>
      </c>
      <c r="M108" s="18" t="s">
        <v>67</v>
      </c>
      <c r="N108" s="18">
        <v>1.7225999999999999</v>
      </c>
      <c r="O108" s="18">
        <v>91.21</v>
      </c>
    </row>
    <row r="109" spans="1:17">
      <c r="A109" s="18" t="s">
        <v>11</v>
      </c>
      <c r="B109" s="18">
        <v>0.68759999999999999</v>
      </c>
      <c r="C109" s="18">
        <v>101.24</v>
      </c>
      <c r="G109" s="18" t="s">
        <v>16</v>
      </c>
      <c r="H109" s="18">
        <v>0.69710000000000005</v>
      </c>
      <c r="I109" s="18">
        <v>101.23</v>
      </c>
      <c r="M109" s="18" t="s">
        <v>67</v>
      </c>
      <c r="N109" s="18">
        <v>1.7185999999999999</v>
      </c>
      <c r="O109" s="18">
        <v>101.21</v>
      </c>
    </row>
    <row r="110" spans="1:17">
      <c r="A110" s="18" t="s">
        <v>11</v>
      </c>
      <c r="B110" s="18">
        <v>0.68799999999999994</v>
      </c>
      <c r="C110" s="18">
        <v>111.24</v>
      </c>
      <c r="G110" s="18" t="s">
        <v>16</v>
      </c>
      <c r="H110" s="18">
        <v>0.69769999999999999</v>
      </c>
      <c r="I110" s="18">
        <v>111.23</v>
      </c>
      <c r="M110" s="18" t="s">
        <v>67</v>
      </c>
      <c r="N110" s="18">
        <v>1.7151000000000001</v>
      </c>
      <c r="O110" s="18">
        <v>111.21</v>
      </c>
    </row>
    <row r="111" spans="1:17">
      <c r="A111" s="18" t="s">
        <v>11</v>
      </c>
      <c r="B111" s="18">
        <v>0.6885</v>
      </c>
      <c r="C111" s="18">
        <v>121.25</v>
      </c>
      <c r="G111" s="18" t="s">
        <v>16</v>
      </c>
      <c r="H111" s="18">
        <v>0.69740000000000002</v>
      </c>
      <c r="I111" s="18">
        <v>121.23</v>
      </c>
      <c r="M111" s="18" t="s">
        <v>67</v>
      </c>
      <c r="N111" s="18">
        <v>1.7124999999999999</v>
      </c>
      <c r="O111" s="18">
        <v>121.21</v>
      </c>
    </row>
    <row r="112" spans="1:17">
      <c r="A112" s="18" t="s">
        <v>11</v>
      </c>
      <c r="B112" s="18">
        <v>0.68930000000000002</v>
      </c>
      <c r="C112" s="18">
        <v>131.25</v>
      </c>
      <c r="G112" s="18" t="s">
        <v>16</v>
      </c>
      <c r="H112" s="18">
        <v>0.69750000000000001</v>
      </c>
      <c r="I112" s="18">
        <v>131.22999999999999</v>
      </c>
      <c r="M112" s="18" t="s">
        <v>67</v>
      </c>
      <c r="N112" s="18">
        <v>1.7113</v>
      </c>
      <c r="O112" s="18">
        <v>131.21</v>
      </c>
    </row>
    <row r="113" spans="1:15">
      <c r="A113" s="18" t="s">
        <v>11</v>
      </c>
      <c r="B113" s="18">
        <v>0.69179999999999997</v>
      </c>
      <c r="C113" s="18">
        <v>141.25</v>
      </c>
      <c r="G113" s="18" t="s">
        <v>16</v>
      </c>
      <c r="H113" s="18">
        <v>0.6976</v>
      </c>
      <c r="I113" s="18">
        <v>141.22999999999999</v>
      </c>
      <c r="M113" s="18" t="s">
        <v>67</v>
      </c>
      <c r="N113" s="18">
        <v>1.7079</v>
      </c>
      <c r="O113" s="18">
        <v>141.21</v>
      </c>
    </row>
    <row r="114" spans="1:15">
      <c r="A114" s="18" t="s">
        <v>11</v>
      </c>
      <c r="B114" s="18">
        <v>0.69030000000000002</v>
      </c>
      <c r="C114" s="18">
        <v>151.25</v>
      </c>
      <c r="G114" s="18" t="s">
        <v>16</v>
      </c>
      <c r="H114" s="18">
        <v>0.69820000000000004</v>
      </c>
      <c r="I114" s="18">
        <v>151.22999999999999</v>
      </c>
      <c r="M114" s="18" t="s">
        <v>67</v>
      </c>
      <c r="N114" s="18">
        <v>1.7069000000000001</v>
      </c>
      <c r="O114" s="18">
        <v>151.21</v>
      </c>
    </row>
    <row r="115" spans="1:15">
      <c r="A115" s="18" t="s">
        <v>11</v>
      </c>
      <c r="B115" s="18">
        <v>0.69120000000000004</v>
      </c>
      <c r="C115" s="18">
        <v>161.25</v>
      </c>
      <c r="G115" s="18" t="s">
        <v>16</v>
      </c>
      <c r="H115" s="18">
        <v>0.69779999999999998</v>
      </c>
      <c r="I115" s="18">
        <v>161.22999999999999</v>
      </c>
      <c r="M115" s="18" t="s">
        <v>67</v>
      </c>
      <c r="N115" s="18">
        <v>1.7052</v>
      </c>
      <c r="O115" s="18">
        <v>161.21</v>
      </c>
    </row>
    <row r="116" spans="1:15">
      <c r="A116" s="18" t="s">
        <v>11</v>
      </c>
      <c r="B116" s="18">
        <v>0.69189999999999996</v>
      </c>
      <c r="C116" s="18">
        <v>171.25</v>
      </c>
      <c r="G116" s="18" t="s">
        <v>16</v>
      </c>
      <c r="H116" s="18">
        <v>0.69889999999999997</v>
      </c>
      <c r="I116" s="18">
        <v>171.23</v>
      </c>
      <c r="M116" s="18" t="s">
        <v>67</v>
      </c>
      <c r="N116" s="18">
        <v>1.7043999999999999</v>
      </c>
      <c r="O116" s="18">
        <v>171.21</v>
      </c>
    </row>
    <row r="117" spans="1:15">
      <c r="A117" s="18" t="s">
        <v>11</v>
      </c>
      <c r="B117" s="18">
        <v>0.69269999999999998</v>
      </c>
      <c r="C117" s="18">
        <v>181.25</v>
      </c>
      <c r="G117" s="18" t="s">
        <v>16</v>
      </c>
      <c r="H117" s="18">
        <v>0.6986</v>
      </c>
      <c r="I117" s="18">
        <v>181.23</v>
      </c>
      <c r="M117" s="18" t="s">
        <v>67</v>
      </c>
      <c r="N117" s="18">
        <v>1.7018</v>
      </c>
      <c r="O117" s="18">
        <v>181.21</v>
      </c>
    </row>
    <row r="118" spans="1:15">
      <c r="A118" s="18" t="s">
        <v>11</v>
      </c>
      <c r="B118" s="18">
        <v>0.6925</v>
      </c>
      <c r="C118" s="18">
        <v>191.25</v>
      </c>
      <c r="G118" s="18" t="s">
        <v>16</v>
      </c>
      <c r="H118" s="18">
        <v>0.69879999999999998</v>
      </c>
      <c r="I118" s="18">
        <v>191.23</v>
      </c>
      <c r="M118" s="18" t="s">
        <v>67</v>
      </c>
      <c r="N118" s="18">
        <v>1.6994</v>
      </c>
      <c r="O118" s="18">
        <v>191.21</v>
      </c>
    </row>
    <row r="119" spans="1:15">
      <c r="A119" s="18" t="s">
        <v>11</v>
      </c>
      <c r="B119" s="18">
        <v>0.69350000000000001</v>
      </c>
      <c r="C119" s="18">
        <v>201.25</v>
      </c>
      <c r="G119" s="18" t="s">
        <v>16</v>
      </c>
      <c r="H119" s="18">
        <v>0.69910000000000005</v>
      </c>
      <c r="I119" s="18">
        <v>201.23</v>
      </c>
      <c r="M119" s="18" t="s">
        <v>67</v>
      </c>
      <c r="N119" s="18">
        <v>1.6993</v>
      </c>
      <c r="O119" s="18">
        <v>201.21</v>
      </c>
    </row>
    <row r="120" spans="1:15">
      <c r="A120" s="18" t="s">
        <v>11</v>
      </c>
      <c r="B120" s="18">
        <v>0.69320000000000004</v>
      </c>
      <c r="C120" s="18">
        <v>211.25</v>
      </c>
      <c r="G120" s="18" t="s">
        <v>16</v>
      </c>
      <c r="H120" s="18">
        <v>0.69899999999999995</v>
      </c>
      <c r="I120" s="18">
        <v>211.23</v>
      </c>
      <c r="M120" s="18" t="s">
        <v>67</v>
      </c>
      <c r="N120" s="18">
        <v>1.696</v>
      </c>
      <c r="O120" s="18">
        <v>211.21</v>
      </c>
    </row>
    <row r="121" spans="1:15">
      <c r="A121" s="18" t="s">
        <v>11</v>
      </c>
      <c r="B121" s="18">
        <v>0.69410000000000005</v>
      </c>
      <c r="C121" s="18">
        <v>221.25</v>
      </c>
      <c r="G121" s="18" t="s">
        <v>16</v>
      </c>
      <c r="H121" s="18">
        <v>0.69979999999999998</v>
      </c>
      <c r="I121" s="18">
        <v>221.24</v>
      </c>
      <c r="M121" s="18" t="s">
        <v>67</v>
      </c>
      <c r="N121" s="18">
        <v>1.6955</v>
      </c>
      <c r="O121" s="18">
        <v>221.21</v>
      </c>
    </row>
    <row r="122" spans="1:15">
      <c r="A122" s="18" t="s">
        <v>11</v>
      </c>
      <c r="B122" s="18">
        <v>0.6946</v>
      </c>
      <c r="C122" s="18">
        <v>231.25</v>
      </c>
      <c r="G122" s="18" t="s">
        <v>16</v>
      </c>
      <c r="H122" s="18">
        <v>0.69920000000000004</v>
      </c>
      <c r="I122" s="18">
        <v>231.23</v>
      </c>
      <c r="M122" s="18" t="s">
        <v>67</v>
      </c>
      <c r="N122" s="18">
        <v>1.6912</v>
      </c>
      <c r="O122" s="18">
        <v>231.21</v>
      </c>
    </row>
    <row r="123" spans="1:15">
      <c r="A123" s="18" t="s">
        <v>11</v>
      </c>
      <c r="B123" s="18">
        <v>0.69530000000000003</v>
      </c>
      <c r="C123" s="18">
        <v>241.25</v>
      </c>
      <c r="G123" s="18" t="s">
        <v>16</v>
      </c>
      <c r="H123" s="18">
        <v>0.70050000000000001</v>
      </c>
      <c r="I123" s="18">
        <v>241.23</v>
      </c>
      <c r="M123" s="18" t="s">
        <v>67</v>
      </c>
      <c r="N123" s="18">
        <v>1.6909000000000001</v>
      </c>
      <c r="O123" s="18">
        <v>241.21</v>
      </c>
    </row>
    <row r="124" spans="1:15">
      <c r="A124" s="18" t="s">
        <v>11</v>
      </c>
      <c r="B124" s="18">
        <v>0.69579999999999997</v>
      </c>
      <c r="C124" s="18">
        <v>251.25</v>
      </c>
      <c r="G124" s="18" t="s">
        <v>16</v>
      </c>
      <c r="H124" s="18">
        <v>0.70030000000000003</v>
      </c>
      <c r="I124" s="18">
        <v>251.23</v>
      </c>
      <c r="M124" s="18" t="s">
        <v>67</v>
      </c>
      <c r="N124" s="18">
        <v>1.6906000000000001</v>
      </c>
      <c r="O124" s="18">
        <v>251.21</v>
      </c>
    </row>
    <row r="125" spans="1:15">
      <c r="A125" s="18" t="s">
        <v>11</v>
      </c>
      <c r="B125" s="18">
        <v>0.69630000000000003</v>
      </c>
      <c r="C125" s="18">
        <v>261.25</v>
      </c>
      <c r="G125" s="18" t="s">
        <v>16</v>
      </c>
      <c r="H125" s="18">
        <v>0.70040000000000002</v>
      </c>
      <c r="I125" s="18">
        <v>261.23</v>
      </c>
      <c r="M125" s="18" t="s">
        <v>67</v>
      </c>
      <c r="N125" s="18">
        <v>1.6870000000000001</v>
      </c>
      <c r="O125" s="18">
        <v>261.20999999999998</v>
      </c>
    </row>
    <row r="126" spans="1:15">
      <c r="A126" s="18" t="s">
        <v>11</v>
      </c>
      <c r="B126" s="18">
        <v>0.69689999999999996</v>
      </c>
      <c r="C126" s="18">
        <v>271.25</v>
      </c>
      <c r="G126" s="18" t="s">
        <v>16</v>
      </c>
      <c r="H126" s="18">
        <v>0.70120000000000005</v>
      </c>
      <c r="I126" s="18">
        <v>271.23</v>
      </c>
      <c r="M126" s="18" t="s">
        <v>67</v>
      </c>
      <c r="N126" s="18">
        <v>1.6868000000000001</v>
      </c>
      <c r="O126" s="18">
        <v>271.20999999999998</v>
      </c>
    </row>
    <row r="127" spans="1:15">
      <c r="A127" s="18" t="s">
        <v>11</v>
      </c>
      <c r="B127" s="18">
        <v>0.69789999999999996</v>
      </c>
      <c r="C127" s="18">
        <v>281.25</v>
      </c>
      <c r="G127" s="18" t="s">
        <v>16</v>
      </c>
      <c r="H127" s="18">
        <v>0.70109999999999995</v>
      </c>
      <c r="I127" s="18">
        <v>281.23</v>
      </c>
      <c r="M127" s="18" t="s">
        <v>67</v>
      </c>
      <c r="N127" s="18">
        <v>1.6835</v>
      </c>
      <c r="O127" s="18">
        <v>281.20999999999998</v>
      </c>
    </row>
    <row r="128" spans="1:15">
      <c r="A128" s="18" t="s">
        <v>11</v>
      </c>
      <c r="B128" s="18">
        <v>0.6986</v>
      </c>
      <c r="C128" s="18">
        <v>291.25</v>
      </c>
      <c r="G128" s="18" t="s">
        <v>16</v>
      </c>
      <c r="H128" s="18">
        <v>0.70169999999999999</v>
      </c>
      <c r="I128" s="18">
        <v>291.23</v>
      </c>
      <c r="M128" s="18" t="s">
        <v>67</v>
      </c>
      <c r="N128" s="18">
        <v>1.6812</v>
      </c>
      <c r="O128" s="18">
        <v>291.20999999999998</v>
      </c>
    </row>
    <row r="129" spans="1:17">
      <c r="A129" s="18" t="s">
        <v>11</v>
      </c>
      <c r="B129" s="18">
        <v>0.70009999999999994</v>
      </c>
      <c r="C129" s="18">
        <v>301.25</v>
      </c>
      <c r="G129" s="18" t="s">
        <v>16</v>
      </c>
      <c r="H129" s="18">
        <v>0.70140000000000002</v>
      </c>
      <c r="I129" s="18">
        <v>301.23</v>
      </c>
      <c r="M129" s="18" t="s">
        <v>67</v>
      </c>
      <c r="N129" s="18">
        <v>1.6771</v>
      </c>
      <c r="O129" s="18">
        <v>301.20999999999998</v>
      </c>
    </row>
    <row r="130" spans="1:17">
      <c r="A130" s="18" t="s">
        <v>10</v>
      </c>
      <c r="B130" s="18">
        <v>0.63690000000000002</v>
      </c>
      <c r="C130" s="18">
        <v>1.27</v>
      </c>
      <c r="D130" s="34">
        <f>SLOPE(B134:B160,C134:C160)</f>
        <v>2.7440873321900363E-5</v>
      </c>
      <c r="E130" s="58">
        <f>RSQ(B134:B160,C134:C160)</f>
        <v>0.91221386814646499</v>
      </c>
      <c r="G130" s="18" t="s">
        <v>15</v>
      </c>
      <c r="H130" s="18">
        <v>0.64939999999999998</v>
      </c>
      <c r="I130" s="18">
        <v>1.27</v>
      </c>
      <c r="J130" s="34">
        <f>SLOPE(H134:H160,I134:I160)</f>
        <v>-4.1563000975173123E-5</v>
      </c>
      <c r="K130" s="34">
        <f>RSQ(H134:H160,I134:I160)</f>
        <v>0.73864503572569384</v>
      </c>
      <c r="M130" s="18" t="s">
        <v>66</v>
      </c>
      <c r="N130" s="18">
        <v>1.7168000000000001</v>
      </c>
      <c r="O130" s="18">
        <v>1.27</v>
      </c>
      <c r="P130" s="34">
        <f>SLOPE(N134:N160,O134:O160)</f>
        <v>-1.68687423687424E-4</v>
      </c>
      <c r="Q130" s="34">
        <f>RSQ(N134:N160,O134:O160)</f>
        <v>0.79412463716455439</v>
      </c>
    </row>
    <row r="131" spans="1:17">
      <c r="A131" s="18" t="s">
        <v>10</v>
      </c>
      <c r="B131" s="18">
        <v>0.63580000000000003</v>
      </c>
      <c r="C131" s="18">
        <v>11.66</v>
      </c>
      <c r="G131" s="18" t="s">
        <v>15</v>
      </c>
      <c r="H131" s="18">
        <v>0.65080000000000005</v>
      </c>
      <c r="I131" s="18">
        <v>11.65</v>
      </c>
      <c r="M131" s="18" t="s">
        <v>66</v>
      </c>
      <c r="N131" s="18">
        <v>1.7032</v>
      </c>
      <c r="O131" s="18">
        <v>11.63</v>
      </c>
    </row>
    <row r="132" spans="1:17">
      <c r="A132" s="18" t="s">
        <v>10</v>
      </c>
      <c r="B132" s="18">
        <v>0.6361</v>
      </c>
      <c r="C132" s="18">
        <v>21.66</v>
      </c>
      <c r="G132" s="18" t="s">
        <v>15</v>
      </c>
      <c r="H132" s="18">
        <v>0.65139999999999998</v>
      </c>
      <c r="I132" s="18">
        <v>21.65</v>
      </c>
      <c r="M132" s="18" t="s">
        <v>66</v>
      </c>
      <c r="N132" s="18">
        <v>1.7032</v>
      </c>
      <c r="O132" s="18">
        <v>21.63</v>
      </c>
    </row>
    <row r="133" spans="1:17">
      <c r="A133" s="18" t="s">
        <v>10</v>
      </c>
      <c r="B133" s="18">
        <v>0.64729999999999999</v>
      </c>
      <c r="C133" s="18">
        <v>31.67</v>
      </c>
      <c r="G133" s="18" t="s">
        <v>15</v>
      </c>
      <c r="H133" s="18">
        <v>0.65190000000000003</v>
      </c>
      <c r="I133" s="18">
        <v>31.65</v>
      </c>
      <c r="M133" s="18" t="s">
        <v>66</v>
      </c>
      <c r="N133" s="18">
        <v>1.6991000000000001</v>
      </c>
      <c r="O133" s="18">
        <v>31.63</v>
      </c>
    </row>
    <row r="134" spans="1:17">
      <c r="A134" s="18" t="s">
        <v>10</v>
      </c>
      <c r="B134" s="18">
        <v>0.64590000000000003</v>
      </c>
      <c r="C134" s="18">
        <v>41.66</v>
      </c>
      <c r="G134" s="18" t="s">
        <v>15</v>
      </c>
      <c r="H134" s="18">
        <v>0.65229999999999999</v>
      </c>
      <c r="I134" s="18">
        <v>41.65</v>
      </c>
      <c r="M134" s="18" t="s">
        <v>66</v>
      </c>
      <c r="N134" s="18">
        <v>1.6917</v>
      </c>
      <c r="O134" s="18">
        <v>41.63</v>
      </c>
    </row>
    <row r="135" spans="1:17">
      <c r="A135" s="18" t="s">
        <v>10</v>
      </c>
      <c r="B135" s="18">
        <v>0.64629999999999999</v>
      </c>
      <c r="C135" s="18">
        <v>51.66</v>
      </c>
      <c r="G135" s="18" t="s">
        <v>15</v>
      </c>
      <c r="H135" s="18">
        <v>0.65110000000000001</v>
      </c>
      <c r="I135" s="18">
        <v>51.65</v>
      </c>
      <c r="M135" s="18" t="s">
        <v>66</v>
      </c>
      <c r="N135" s="18">
        <v>1.6895</v>
      </c>
      <c r="O135" s="18">
        <v>51.63</v>
      </c>
    </row>
    <row r="136" spans="1:17">
      <c r="A136" s="18" t="s">
        <v>10</v>
      </c>
      <c r="B136" s="18">
        <v>0.64639999999999997</v>
      </c>
      <c r="C136" s="18">
        <v>61.67</v>
      </c>
      <c r="G136" s="18" t="s">
        <v>15</v>
      </c>
      <c r="H136" s="18">
        <v>0.65080000000000005</v>
      </c>
      <c r="I136" s="18">
        <v>61.65</v>
      </c>
      <c r="M136" s="18" t="s">
        <v>66</v>
      </c>
      <c r="N136" s="18">
        <v>1.6873</v>
      </c>
      <c r="O136" s="18">
        <v>61.63</v>
      </c>
    </row>
    <row r="137" spans="1:17">
      <c r="A137" s="18" t="s">
        <v>10</v>
      </c>
      <c r="B137" s="18">
        <v>0.64700000000000002</v>
      </c>
      <c r="C137" s="18">
        <v>71.66</v>
      </c>
      <c r="G137" s="18" t="s">
        <v>15</v>
      </c>
      <c r="H137" s="18">
        <v>0.65069999999999995</v>
      </c>
      <c r="I137" s="18">
        <v>71.650000000000006</v>
      </c>
      <c r="M137" s="18" t="s">
        <v>66</v>
      </c>
      <c r="N137" s="18">
        <v>1.6845000000000001</v>
      </c>
      <c r="O137" s="18">
        <v>71.63</v>
      </c>
    </row>
    <row r="138" spans="1:17">
      <c r="A138" s="18" t="s">
        <v>10</v>
      </c>
      <c r="B138" s="18">
        <v>0.64749999999999996</v>
      </c>
      <c r="C138" s="18">
        <v>81.66</v>
      </c>
      <c r="G138" s="18" t="s">
        <v>15</v>
      </c>
      <c r="H138" s="18">
        <v>0.65069999999999995</v>
      </c>
      <c r="I138" s="18">
        <v>81.650000000000006</v>
      </c>
      <c r="M138" s="18" t="s">
        <v>66</v>
      </c>
      <c r="N138" s="18">
        <v>1.7069000000000001</v>
      </c>
      <c r="O138" s="18">
        <v>81.63</v>
      </c>
    </row>
    <row r="139" spans="1:17">
      <c r="A139" s="18" t="s">
        <v>10</v>
      </c>
      <c r="B139" s="18">
        <v>0.64759999999999995</v>
      </c>
      <c r="C139" s="18">
        <v>91.67</v>
      </c>
      <c r="G139" s="18" t="s">
        <v>15</v>
      </c>
      <c r="H139" s="18">
        <v>0.64910000000000001</v>
      </c>
      <c r="I139" s="18">
        <v>91.66</v>
      </c>
      <c r="M139" s="18" t="s">
        <v>66</v>
      </c>
      <c r="N139" s="18">
        <v>1.6807000000000001</v>
      </c>
      <c r="O139" s="18">
        <v>91.63</v>
      </c>
    </row>
    <row r="140" spans="1:17">
      <c r="A140" s="18" t="s">
        <v>10</v>
      </c>
      <c r="B140" s="18">
        <v>0.64739999999999998</v>
      </c>
      <c r="C140" s="18">
        <v>101.66</v>
      </c>
      <c r="G140" s="18" t="s">
        <v>15</v>
      </c>
      <c r="H140" s="18">
        <v>0.64839999999999998</v>
      </c>
      <c r="I140" s="18">
        <v>101.65</v>
      </c>
      <c r="M140" s="18" t="s">
        <v>66</v>
      </c>
      <c r="N140" s="18">
        <v>1.6807000000000001</v>
      </c>
      <c r="O140" s="18">
        <v>101.63</v>
      </c>
    </row>
    <row r="141" spans="1:17">
      <c r="A141" s="18" t="s">
        <v>10</v>
      </c>
      <c r="B141" s="18">
        <v>0.64700000000000002</v>
      </c>
      <c r="C141" s="18">
        <v>111.66</v>
      </c>
      <c r="G141" s="18" t="s">
        <v>15</v>
      </c>
      <c r="H141" s="18">
        <v>0.64810000000000001</v>
      </c>
      <c r="I141" s="18">
        <v>111.65</v>
      </c>
      <c r="M141" s="18" t="s">
        <v>66</v>
      </c>
      <c r="N141" s="18">
        <v>1.6818</v>
      </c>
      <c r="O141" s="18">
        <v>111.63</v>
      </c>
    </row>
    <row r="142" spans="1:17">
      <c r="A142" s="18" t="s">
        <v>10</v>
      </c>
      <c r="B142" s="18">
        <v>0.64680000000000004</v>
      </c>
      <c r="C142" s="18">
        <v>121.67</v>
      </c>
      <c r="G142" s="18" t="s">
        <v>15</v>
      </c>
      <c r="H142" s="18">
        <v>0.64800000000000002</v>
      </c>
      <c r="I142" s="18">
        <v>121.65</v>
      </c>
      <c r="M142" s="18" t="s">
        <v>66</v>
      </c>
      <c r="N142" s="18">
        <v>1.6778999999999999</v>
      </c>
      <c r="O142" s="18">
        <v>121.63</v>
      </c>
    </row>
    <row r="143" spans="1:17">
      <c r="A143" s="18" t="s">
        <v>10</v>
      </c>
      <c r="B143" s="18">
        <v>0.6472</v>
      </c>
      <c r="C143" s="18">
        <v>131.66999999999999</v>
      </c>
      <c r="G143" s="18" t="s">
        <v>15</v>
      </c>
      <c r="H143" s="18">
        <v>0.64800000000000002</v>
      </c>
      <c r="I143" s="18">
        <v>131.65</v>
      </c>
      <c r="M143" s="18" t="s">
        <v>66</v>
      </c>
      <c r="N143" s="18">
        <v>1.6735</v>
      </c>
      <c r="O143" s="18">
        <v>131.63</v>
      </c>
    </row>
    <row r="144" spans="1:17">
      <c r="A144" s="18" t="s">
        <v>10</v>
      </c>
      <c r="B144" s="18">
        <v>0.6472</v>
      </c>
      <c r="C144" s="18">
        <v>141.66999999999999</v>
      </c>
      <c r="G144" s="18" t="s">
        <v>15</v>
      </c>
      <c r="H144" s="18">
        <v>0.6462</v>
      </c>
      <c r="I144" s="18">
        <v>141.65</v>
      </c>
      <c r="M144" s="18" t="s">
        <v>66</v>
      </c>
      <c r="N144" s="18">
        <v>1.6732</v>
      </c>
      <c r="O144" s="18">
        <v>141.63</v>
      </c>
    </row>
    <row r="145" spans="1:15">
      <c r="A145" s="18" t="s">
        <v>10</v>
      </c>
      <c r="B145" s="18">
        <v>0.64749999999999996</v>
      </c>
      <c r="C145" s="18">
        <v>151.66999999999999</v>
      </c>
      <c r="G145" s="18" t="s">
        <v>15</v>
      </c>
      <c r="H145" s="18">
        <v>0.64529999999999998</v>
      </c>
      <c r="I145" s="18">
        <v>151.65</v>
      </c>
      <c r="M145" s="18" t="s">
        <v>66</v>
      </c>
      <c r="N145" s="18">
        <v>1.6701999999999999</v>
      </c>
      <c r="O145" s="18">
        <v>151.63</v>
      </c>
    </row>
    <row r="146" spans="1:15">
      <c r="A146" s="18" t="s">
        <v>10</v>
      </c>
      <c r="B146" s="18">
        <v>0.64810000000000001</v>
      </c>
      <c r="C146" s="18">
        <v>161.66999999999999</v>
      </c>
      <c r="G146" s="18" t="s">
        <v>15</v>
      </c>
      <c r="H146" s="18">
        <v>0.64329999999999998</v>
      </c>
      <c r="I146" s="18">
        <v>161.65</v>
      </c>
      <c r="M146" s="18" t="s">
        <v>66</v>
      </c>
      <c r="N146" s="18">
        <v>1.6687000000000001</v>
      </c>
      <c r="O146" s="18">
        <v>161.63</v>
      </c>
    </row>
    <row r="147" spans="1:15">
      <c r="A147" s="18" t="s">
        <v>10</v>
      </c>
      <c r="B147" s="18">
        <v>0.64839999999999998</v>
      </c>
      <c r="C147" s="18">
        <v>171.67</v>
      </c>
      <c r="G147" s="18" t="s">
        <v>15</v>
      </c>
      <c r="H147" s="18">
        <v>0.64159999999999995</v>
      </c>
      <c r="I147" s="18">
        <v>171.65</v>
      </c>
      <c r="M147" s="18" t="s">
        <v>66</v>
      </c>
      <c r="N147" s="18">
        <v>1.667</v>
      </c>
      <c r="O147" s="18">
        <v>171.63</v>
      </c>
    </row>
    <row r="148" spans="1:15">
      <c r="A148" s="18" t="s">
        <v>10</v>
      </c>
      <c r="B148" s="18">
        <v>0.64870000000000005</v>
      </c>
      <c r="C148" s="18">
        <v>181.67</v>
      </c>
      <c r="G148" s="18" t="s">
        <v>15</v>
      </c>
      <c r="H148" s="18">
        <v>0.64100000000000001</v>
      </c>
      <c r="I148" s="18">
        <v>181.65</v>
      </c>
      <c r="M148" s="18" t="s">
        <v>66</v>
      </c>
      <c r="N148" s="18">
        <v>1.6658999999999999</v>
      </c>
      <c r="O148" s="18">
        <v>181.63</v>
      </c>
    </row>
    <row r="149" spans="1:15">
      <c r="A149" s="18" t="s">
        <v>10</v>
      </c>
      <c r="B149" s="18">
        <v>0.64910000000000001</v>
      </c>
      <c r="C149" s="18">
        <v>191.67</v>
      </c>
      <c r="G149" s="18" t="s">
        <v>15</v>
      </c>
      <c r="H149" s="18">
        <v>0.64119999999999999</v>
      </c>
      <c r="I149" s="18">
        <v>191.65</v>
      </c>
      <c r="M149" s="18" t="s">
        <v>66</v>
      </c>
      <c r="N149" s="18">
        <v>1.6616</v>
      </c>
      <c r="O149" s="18">
        <v>191.63</v>
      </c>
    </row>
    <row r="150" spans="1:15">
      <c r="A150" s="18" t="s">
        <v>10</v>
      </c>
      <c r="B150" s="18">
        <v>0.64939999999999998</v>
      </c>
      <c r="C150" s="18">
        <v>201.67</v>
      </c>
      <c r="G150" s="18" t="s">
        <v>15</v>
      </c>
      <c r="H150" s="18">
        <v>0.64090000000000003</v>
      </c>
      <c r="I150" s="18">
        <v>201.65</v>
      </c>
      <c r="M150" s="18" t="s">
        <v>66</v>
      </c>
      <c r="N150" s="18">
        <v>1.6616</v>
      </c>
      <c r="O150" s="18">
        <v>201.63</v>
      </c>
    </row>
    <row r="151" spans="1:15">
      <c r="A151" s="18" t="s">
        <v>10</v>
      </c>
      <c r="B151" s="18">
        <v>0.64929999999999999</v>
      </c>
      <c r="C151" s="18">
        <v>211.67</v>
      </c>
      <c r="G151" s="18" t="s">
        <v>15</v>
      </c>
      <c r="H151" s="18">
        <v>0.64139999999999997</v>
      </c>
      <c r="I151" s="18">
        <v>211.65</v>
      </c>
      <c r="M151" s="18" t="s">
        <v>66</v>
      </c>
      <c r="N151" s="18">
        <v>1.6845000000000001</v>
      </c>
      <c r="O151" s="18">
        <v>211.63</v>
      </c>
    </row>
    <row r="152" spans="1:15">
      <c r="A152" s="18" t="s">
        <v>10</v>
      </c>
      <c r="B152" s="18">
        <v>0.6502</v>
      </c>
      <c r="C152" s="18">
        <v>221.67</v>
      </c>
      <c r="G152" s="18" t="s">
        <v>15</v>
      </c>
      <c r="H152" s="18">
        <v>0.64180000000000004</v>
      </c>
      <c r="I152" s="18">
        <v>221.66</v>
      </c>
      <c r="M152" s="18" t="s">
        <v>66</v>
      </c>
      <c r="N152" s="18">
        <v>1.66</v>
      </c>
      <c r="O152" s="18">
        <v>221.63</v>
      </c>
    </row>
    <row r="153" spans="1:15">
      <c r="A153" s="18" t="s">
        <v>10</v>
      </c>
      <c r="B153" s="18">
        <v>0.65049999999999997</v>
      </c>
      <c r="C153" s="18">
        <v>231.67</v>
      </c>
      <c r="G153" s="18" t="s">
        <v>15</v>
      </c>
      <c r="H153" s="18">
        <v>0.64159999999999995</v>
      </c>
      <c r="I153" s="18">
        <v>231.65</v>
      </c>
      <c r="M153" s="18" t="s">
        <v>66</v>
      </c>
      <c r="N153" s="18">
        <v>1.6563000000000001</v>
      </c>
      <c r="O153" s="18">
        <v>231.63</v>
      </c>
    </row>
    <row r="154" spans="1:15">
      <c r="A154" s="18" t="s">
        <v>10</v>
      </c>
      <c r="B154" s="18">
        <v>0.65059999999999996</v>
      </c>
      <c r="C154" s="18">
        <v>241.67</v>
      </c>
      <c r="G154" s="18" t="s">
        <v>15</v>
      </c>
      <c r="H154" s="18">
        <v>0.64190000000000003</v>
      </c>
      <c r="I154" s="18">
        <v>241.65</v>
      </c>
      <c r="M154" s="18" t="s">
        <v>66</v>
      </c>
      <c r="N154" s="18">
        <v>1.6554</v>
      </c>
      <c r="O154" s="18">
        <v>241.63</v>
      </c>
    </row>
    <row r="155" spans="1:15">
      <c r="A155" s="18" t="s">
        <v>10</v>
      </c>
      <c r="B155" s="18">
        <v>0.6512</v>
      </c>
      <c r="C155" s="18">
        <v>251.67</v>
      </c>
      <c r="G155" s="18" t="s">
        <v>15</v>
      </c>
      <c r="H155" s="18">
        <v>0.6421</v>
      </c>
      <c r="I155" s="18">
        <v>251.65</v>
      </c>
      <c r="M155" s="18" t="s">
        <v>66</v>
      </c>
      <c r="N155" s="18">
        <v>1.6556999999999999</v>
      </c>
      <c r="O155" s="18">
        <v>251.63</v>
      </c>
    </row>
    <row r="156" spans="1:15">
      <c r="A156" s="18" t="s">
        <v>10</v>
      </c>
      <c r="B156" s="18">
        <v>0.65149999999999997</v>
      </c>
      <c r="C156" s="18">
        <v>261.67</v>
      </c>
      <c r="G156" s="18" t="s">
        <v>15</v>
      </c>
      <c r="H156" s="18">
        <v>0.64270000000000005</v>
      </c>
      <c r="I156" s="18">
        <v>261.64999999999998</v>
      </c>
      <c r="M156" s="18" t="s">
        <v>66</v>
      </c>
      <c r="N156" s="18">
        <v>1.6557999999999999</v>
      </c>
      <c r="O156" s="18">
        <v>261.63</v>
      </c>
    </row>
    <row r="157" spans="1:15">
      <c r="A157" s="18" t="s">
        <v>10</v>
      </c>
      <c r="B157" s="18">
        <v>0.65169999999999995</v>
      </c>
      <c r="C157" s="18">
        <v>271.67</v>
      </c>
      <c r="G157" s="18" t="s">
        <v>15</v>
      </c>
      <c r="H157" s="18">
        <v>0.64319999999999999</v>
      </c>
      <c r="I157" s="18">
        <v>271.64999999999998</v>
      </c>
      <c r="M157" s="18" t="s">
        <v>66</v>
      </c>
      <c r="N157" s="18">
        <v>1.6566000000000001</v>
      </c>
      <c r="O157" s="18">
        <v>271.63</v>
      </c>
    </row>
    <row r="158" spans="1:15">
      <c r="A158" s="18" t="s">
        <v>10</v>
      </c>
      <c r="B158" s="18">
        <v>0.65280000000000005</v>
      </c>
      <c r="C158" s="18">
        <v>281.67</v>
      </c>
      <c r="G158" s="18" t="s">
        <v>15</v>
      </c>
      <c r="H158" s="18">
        <v>0.64280000000000004</v>
      </c>
      <c r="I158" s="18">
        <v>281.64999999999998</v>
      </c>
      <c r="M158" s="18" t="s">
        <v>66</v>
      </c>
      <c r="N158" s="18">
        <v>1.6520999999999999</v>
      </c>
      <c r="O158" s="18">
        <v>281.63</v>
      </c>
    </row>
    <row r="159" spans="1:15">
      <c r="A159" s="18" t="s">
        <v>10</v>
      </c>
      <c r="B159" s="18">
        <v>0.6532</v>
      </c>
      <c r="C159" s="18">
        <v>291.67</v>
      </c>
      <c r="G159" s="18" t="s">
        <v>15</v>
      </c>
      <c r="H159" s="18">
        <v>0.64249999999999996</v>
      </c>
      <c r="I159" s="18">
        <v>291.64999999999998</v>
      </c>
      <c r="M159" s="18" t="s">
        <v>66</v>
      </c>
      <c r="N159" s="18">
        <v>1.66</v>
      </c>
      <c r="O159" s="18">
        <v>291.63</v>
      </c>
    </row>
    <row r="160" spans="1:15">
      <c r="A160" s="18" t="s">
        <v>10</v>
      </c>
      <c r="B160" s="18">
        <v>0.65400000000000003</v>
      </c>
      <c r="C160" s="18">
        <v>301.67</v>
      </c>
      <c r="G160" s="18" t="s">
        <v>15</v>
      </c>
      <c r="H160" s="18">
        <v>0.64319999999999999</v>
      </c>
      <c r="I160" s="18">
        <v>301.64999999999998</v>
      </c>
      <c r="M160" s="18" t="s">
        <v>66</v>
      </c>
      <c r="N160" s="18">
        <v>1.6415</v>
      </c>
      <c r="O160" s="18">
        <v>301.63</v>
      </c>
    </row>
    <row r="161" spans="1:17">
      <c r="A161" s="18" t="s">
        <v>9</v>
      </c>
      <c r="B161" s="18">
        <v>0.68730000000000002</v>
      </c>
      <c r="C161" s="18">
        <v>1.7</v>
      </c>
      <c r="D161" s="34">
        <f>SLOPE(B165:B191,C165:C191)</f>
        <v>6.2067447170829635E-5</v>
      </c>
      <c r="E161" s="58">
        <f>RSQ(B165:B191,C165:C191)</f>
        <v>0.9883631170621836</v>
      </c>
      <c r="G161" s="18" t="s">
        <v>14</v>
      </c>
      <c r="H161" s="18">
        <v>0.75360000000000005</v>
      </c>
      <c r="I161" s="18">
        <v>1.7</v>
      </c>
      <c r="J161" s="34">
        <f>SLOPE(H165:H191,I165:I191)</f>
        <v>9.4628038371337513E-6</v>
      </c>
      <c r="K161" s="34">
        <f>RSQ(H165:H191,I165:I191)</f>
        <v>0.75541497688962089</v>
      </c>
      <c r="M161" s="18" t="s">
        <v>65</v>
      </c>
      <c r="N161" s="18">
        <v>1.7208000000000001</v>
      </c>
      <c r="O161" s="18">
        <v>1.7</v>
      </c>
      <c r="P161" s="34">
        <f>SLOPE(N165:N191,O165:O191)</f>
        <v>-2.2652625152625174E-4</v>
      </c>
      <c r="Q161" s="34">
        <f>RSQ(N165:N191,O165:O191)</f>
        <v>0.98812538521846904</v>
      </c>
    </row>
    <row r="162" spans="1:17">
      <c r="A162" s="18" t="s">
        <v>9</v>
      </c>
      <c r="B162" s="18">
        <v>0.68420000000000003</v>
      </c>
      <c r="C162" s="18">
        <v>12.09</v>
      </c>
      <c r="G162" s="18" t="s">
        <v>14</v>
      </c>
      <c r="H162" s="18">
        <v>0.75629999999999997</v>
      </c>
      <c r="I162" s="18">
        <v>12.08</v>
      </c>
      <c r="M162" s="18" t="s">
        <v>65</v>
      </c>
      <c r="N162" s="18">
        <v>1.7210000000000001</v>
      </c>
      <c r="O162" s="18">
        <v>12.06</v>
      </c>
    </row>
    <row r="163" spans="1:17">
      <c r="A163" s="18" t="s">
        <v>9</v>
      </c>
      <c r="B163" s="18">
        <v>0.68430000000000002</v>
      </c>
      <c r="C163" s="18">
        <v>22.09</v>
      </c>
      <c r="G163" s="18" t="s">
        <v>14</v>
      </c>
      <c r="H163" s="18">
        <v>0.75529999999999997</v>
      </c>
      <c r="I163" s="18">
        <v>22.08</v>
      </c>
      <c r="M163" s="18" t="s">
        <v>65</v>
      </c>
      <c r="N163" s="18">
        <v>1.7253000000000001</v>
      </c>
      <c r="O163" s="18">
        <v>22.06</v>
      </c>
    </row>
    <row r="164" spans="1:17">
      <c r="A164" s="18" t="s">
        <v>9</v>
      </c>
      <c r="B164" s="18">
        <v>0.68259999999999998</v>
      </c>
      <c r="C164" s="18">
        <v>32.1</v>
      </c>
      <c r="G164" s="18" t="s">
        <v>14</v>
      </c>
      <c r="H164" s="18">
        <v>0.75539999999999996</v>
      </c>
      <c r="I164" s="18">
        <v>32.08</v>
      </c>
      <c r="M164" s="18" t="s">
        <v>65</v>
      </c>
      <c r="N164" s="18">
        <v>1.7212000000000001</v>
      </c>
      <c r="O164" s="18">
        <v>32.06</v>
      </c>
    </row>
    <row r="165" spans="1:17">
      <c r="A165" s="18" t="s">
        <v>9</v>
      </c>
      <c r="B165" s="18">
        <v>0.68489999999999995</v>
      </c>
      <c r="C165" s="18">
        <v>42.09</v>
      </c>
      <c r="G165" s="18" t="s">
        <v>14</v>
      </c>
      <c r="H165" s="18">
        <v>0.75590000000000002</v>
      </c>
      <c r="I165" s="18">
        <v>42.08</v>
      </c>
      <c r="M165" s="18" t="s">
        <v>65</v>
      </c>
      <c r="N165" s="18">
        <v>1.718</v>
      </c>
      <c r="O165" s="18">
        <v>42.06</v>
      </c>
    </row>
    <row r="166" spans="1:17">
      <c r="A166" s="18" t="s">
        <v>9</v>
      </c>
      <c r="B166" s="18">
        <v>0.68520000000000003</v>
      </c>
      <c r="C166" s="18">
        <v>52.09</v>
      </c>
      <c r="G166" s="18" t="s">
        <v>14</v>
      </c>
      <c r="H166" s="18">
        <v>0.75690000000000002</v>
      </c>
      <c r="I166" s="18">
        <v>52.08</v>
      </c>
      <c r="M166" s="18" t="s">
        <v>65</v>
      </c>
      <c r="N166" s="18">
        <v>1.7168000000000001</v>
      </c>
      <c r="O166" s="18">
        <v>52.06</v>
      </c>
    </row>
    <row r="167" spans="1:17">
      <c r="A167" s="18" t="s">
        <v>9</v>
      </c>
      <c r="B167" s="18">
        <v>0.68600000000000005</v>
      </c>
      <c r="C167" s="18">
        <v>62.1</v>
      </c>
      <c r="G167" s="18" t="s">
        <v>14</v>
      </c>
      <c r="H167" s="18">
        <v>0.75719999999999998</v>
      </c>
      <c r="I167" s="18">
        <v>62.08</v>
      </c>
      <c r="M167" s="18" t="s">
        <v>65</v>
      </c>
      <c r="N167" s="18">
        <v>1.7178</v>
      </c>
      <c r="O167" s="18">
        <v>62.06</v>
      </c>
    </row>
    <row r="168" spans="1:17">
      <c r="A168" s="18" t="s">
        <v>9</v>
      </c>
      <c r="B168" s="18">
        <v>0.68659999999999999</v>
      </c>
      <c r="C168" s="18">
        <v>72.09</v>
      </c>
      <c r="G168" s="18" t="s">
        <v>14</v>
      </c>
      <c r="H168" s="18">
        <v>0.75719999999999998</v>
      </c>
      <c r="I168" s="18">
        <v>72.08</v>
      </c>
      <c r="M168" s="18" t="s">
        <v>65</v>
      </c>
      <c r="N168" s="18">
        <v>1.7141</v>
      </c>
      <c r="O168" s="18">
        <v>72.06</v>
      </c>
    </row>
    <row r="169" spans="1:17">
      <c r="A169" s="18" t="s">
        <v>9</v>
      </c>
      <c r="B169" s="18">
        <v>0.68810000000000004</v>
      </c>
      <c r="C169" s="18">
        <v>82.09</v>
      </c>
      <c r="G169" s="18" t="s">
        <v>14</v>
      </c>
      <c r="H169" s="18">
        <v>0.7571</v>
      </c>
      <c r="I169" s="18">
        <v>82.08</v>
      </c>
      <c r="M169" s="18" t="s">
        <v>65</v>
      </c>
      <c r="N169" s="18">
        <v>1.7141999999999999</v>
      </c>
      <c r="O169" s="18">
        <v>82.06</v>
      </c>
    </row>
    <row r="170" spans="1:17">
      <c r="A170" s="18" t="s">
        <v>9</v>
      </c>
      <c r="B170" s="18">
        <v>0.68869999999999998</v>
      </c>
      <c r="C170" s="18">
        <v>92.1</v>
      </c>
      <c r="G170" s="18" t="s">
        <v>14</v>
      </c>
      <c r="H170" s="18">
        <v>0.75700000000000001</v>
      </c>
      <c r="I170" s="18">
        <v>92.09</v>
      </c>
      <c r="M170" s="18" t="s">
        <v>65</v>
      </c>
      <c r="N170" s="18">
        <v>1.7116</v>
      </c>
      <c r="O170" s="18">
        <v>92.06</v>
      </c>
    </row>
    <row r="171" spans="1:17">
      <c r="A171" s="18" t="s">
        <v>9</v>
      </c>
      <c r="B171" s="18">
        <v>0.68759999999999999</v>
      </c>
      <c r="C171" s="18">
        <v>102.09</v>
      </c>
      <c r="G171" s="18" t="s">
        <v>14</v>
      </c>
      <c r="H171" s="18">
        <v>0.75660000000000005</v>
      </c>
      <c r="I171" s="18">
        <v>102.08</v>
      </c>
      <c r="M171" s="18" t="s">
        <v>65</v>
      </c>
      <c r="N171" s="18">
        <v>1.7076</v>
      </c>
      <c r="O171" s="18">
        <v>102.06</v>
      </c>
    </row>
    <row r="172" spans="1:17">
      <c r="A172" s="18" t="s">
        <v>9</v>
      </c>
      <c r="B172" s="18">
        <v>0.68869999999999998</v>
      </c>
      <c r="C172" s="18">
        <v>112.09</v>
      </c>
      <c r="G172" s="18" t="s">
        <v>14</v>
      </c>
      <c r="H172" s="18">
        <v>0.75660000000000005</v>
      </c>
      <c r="I172" s="18">
        <v>112.08</v>
      </c>
      <c r="M172" s="18" t="s">
        <v>65</v>
      </c>
      <c r="N172" s="18">
        <v>1.7090000000000001</v>
      </c>
      <c r="O172" s="18">
        <v>112.06</v>
      </c>
    </row>
    <row r="173" spans="1:17">
      <c r="A173" s="18" t="s">
        <v>9</v>
      </c>
      <c r="B173" s="18">
        <v>0.68989999999999996</v>
      </c>
      <c r="C173" s="18">
        <v>122.1</v>
      </c>
      <c r="G173" s="18" t="s">
        <v>14</v>
      </c>
      <c r="H173" s="18">
        <v>0.75639999999999996</v>
      </c>
      <c r="I173" s="18">
        <v>122.08</v>
      </c>
      <c r="M173" s="18" t="s">
        <v>65</v>
      </c>
      <c r="N173" s="18">
        <v>1.7062999999999999</v>
      </c>
      <c r="O173" s="18">
        <v>122.06</v>
      </c>
    </row>
    <row r="174" spans="1:17">
      <c r="A174" s="18" t="s">
        <v>9</v>
      </c>
      <c r="B174" s="18">
        <v>0.68989999999999996</v>
      </c>
      <c r="C174" s="18">
        <v>132.1</v>
      </c>
      <c r="G174" s="18" t="s">
        <v>14</v>
      </c>
      <c r="H174" s="18">
        <v>0.75680000000000003</v>
      </c>
      <c r="I174" s="18">
        <v>132.08000000000001</v>
      </c>
      <c r="M174" s="18" t="s">
        <v>65</v>
      </c>
      <c r="N174" s="18">
        <v>1.7035</v>
      </c>
      <c r="O174" s="18">
        <v>132.06</v>
      </c>
    </row>
    <row r="175" spans="1:17">
      <c r="A175" s="18" t="s">
        <v>9</v>
      </c>
      <c r="B175" s="18">
        <v>0.69020000000000004</v>
      </c>
      <c r="C175" s="18">
        <v>142.1</v>
      </c>
      <c r="G175" s="18" t="s">
        <v>14</v>
      </c>
      <c r="H175" s="18">
        <v>0.75649999999999995</v>
      </c>
      <c r="I175" s="18">
        <v>142.08000000000001</v>
      </c>
      <c r="M175" s="18" t="s">
        <v>65</v>
      </c>
      <c r="N175" s="18">
        <v>1.7004999999999999</v>
      </c>
      <c r="O175" s="18">
        <v>142.06</v>
      </c>
    </row>
    <row r="176" spans="1:17">
      <c r="A176" s="18" t="s">
        <v>9</v>
      </c>
      <c r="B176" s="18">
        <v>0.69199999999999995</v>
      </c>
      <c r="C176" s="18">
        <v>152.1</v>
      </c>
      <c r="G176" s="18" t="s">
        <v>14</v>
      </c>
      <c r="H176" s="18">
        <v>0.75680000000000003</v>
      </c>
      <c r="I176" s="18">
        <v>152.08000000000001</v>
      </c>
      <c r="M176" s="18" t="s">
        <v>65</v>
      </c>
      <c r="N176" s="18">
        <v>1.7004999999999999</v>
      </c>
      <c r="O176" s="18">
        <v>152.06</v>
      </c>
    </row>
    <row r="177" spans="1:15">
      <c r="A177" s="18" t="s">
        <v>9</v>
      </c>
      <c r="B177" s="18">
        <v>0.69220000000000004</v>
      </c>
      <c r="C177" s="18">
        <v>162.1</v>
      </c>
      <c r="G177" s="18" t="s">
        <v>14</v>
      </c>
      <c r="H177" s="18">
        <v>0.75749999999999995</v>
      </c>
      <c r="I177" s="18">
        <v>162.08000000000001</v>
      </c>
      <c r="M177" s="18" t="s">
        <v>65</v>
      </c>
      <c r="N177" s="18">
        <v>1.6977</v>
      </c>
      <c r="O177" s="18">
        <v>162.06</v>
      </c>
    </row>
    <row r="178" spans="1:15">
      <c r="A178" s="18" t="s">
        <v>9</v>
      </c>
      <c r="B178" s="18">
        <v>0.69259999999999999</v>
      </c>
      <c r="C178" s="18">
        <v>172.1</v>
      </c>
      <c r="G178" s="18" t="s">
        <v>14</v>
      </c>
      <c r="H178" s="18">
        <v>0.75700000000000001</v>
      </c>
      <c r="I178" s="18">
        <v>172.08</v>
      </c>
      <c r="M178" s="18" t="s">
        <v>65</v>
      </c>
      <c r="N178" s="18">
        <v>1.6929000000000001</v>
      </c>
      <c r="O178" s="18">
        <v>172.06</v>
      </c>
    </row>
    <row r="179" spans="1:15">
      <c r="A179" s="18" t="s">
        <v>9</v>
      </c>
      <c r="B179" s="18">
        <v>0.69269999999999998</v>
      </c>
      <c r="C179" s="18">
        <v>182.1</v>
      </c>
      <c r="G179" s="18" t="s">
        <v>14</v>
      </c>
      <c r="H179" s="18">
        <v>0.75700000000000001</v>
      </c>
      <c r="I179" s="18">
        <v>182.08</v>
      </c>
      <c r="M179" s="18" t="s">
        <v>65</v>
      </c>
      <c r="N179" s="18">
        <v>1.6904999999999999</v>
      </c>
      <c r="O179" s="18">
        <v>182.06</v>
      </c>
    </row>
    <row r="180" spans="1:15">
      <c r="A180" s="18" t="s">
        <v>9</v>
      </c>
      <c r="B180" s="18">
        <v>0.69350000000000001</v>
      </c>
      <c r="C180" s="18">
        <v>192.1</v>
      </c>
      <c r="G180" s="18" t="s">
        <v>14</v>
      </c>
      <c r="H180" s="18">
        <v>0.75800000000000001</v>
      </c>
      <c r="I180" s="18">
        <v>192.08</v>
      </c>
      <c r="M180" s="18" t="s">
        <v>65</v>
      </c>
      <c r="N180" s="18">
        <v>1.6898</v>
      </c>
      <c r="O180" s="18">
        <v>192.06</v>
      </c>
    </row>
    <row r="181" spans="1:15">
      <c r="A181" s="18" t="s">
        <v>9</v>
      </c>
      <c r="B181" s="18">
        <v>0.6946</v>
      </c>
      <c r="C181" s="18">
        <v>202.1</v>
      </c>
      <c r="G181" s="18" t="s">
        <v>14</v>
      </c>
      <c r="H181" s="18">
        <v>0.75739999999999996</v>
      </c>
      <c r="I181" s="18">
        <v>202.08</v>
      </c>
      <c r="M181" s="18" t="s">
        <v>65</v>
      </c>
      <c r="N181" s="18">
        <v>1.6878</v>
      </c>
      <c r="O181" s="18">
        <v>202.06</v>
      </c>
    </row>
    <row r="182" spans="1:15">
      <c r="A182" s="18" t="s">
        <v>9</v>
      </c>
      <c r="B182" s="18">
        <v>0.69650000000000001</v>
      </c>
      <c r="C182" s="18">
        <v>212.1</v>
      </c>
      <c r="G182" s="18" t="s">
        <v>14</v>
      </c>
      <c r="H182" s="18">
        <v>0.75749999999999995</v>
      </c>
      <c r="I182" s="18">
        <v>212.08</v>
      </c>
      <c r="M182" s="18" t="s">
        <v>65</v>
      </c>
      <c r="N182" s="18">
        <v>1.6860999999999999</v>
      </c>
      <c r="O182" s="18">
        <v>212.06</v>
      </c>
    </row>
    <row r="183" spans="1:15">
      <c r="A183" s="18" t="s">
        <v>9</v>
      </c>
      <c r="B183" s="18">
        <v>0.69569999999999999</v>
      </c>
      <c r="C183" s="18">
        <v>222.1</v>
      </c>
      <c r="G183" s="18" t="s">
        <v>14</v>
      </c>
      <c r="H183" s="18">
        <v>0.7581</v>
      </c>
      <c r="I183" s="18">
        <v>222.09</v>
      </c>
      <c r="M183" s="18" t="s">
        <v>65</v>
      </c>
      <c r="N183" s="18">
        <v>1.6832</v>
      </c>
      <c r="O183" s="18">
        <v>222.06</v>
      </c>
    </row>
    <row r="184" spans="1:15">
      <c r="A184" s="18" t="s">
        <v>9</v>
      </c>
      <c r="B184" s="18">
        <v>0.69610000000000005</v>
      </c>
      <c r="C184" s="18">
        <v>232.1</v>
      </c>
      <c r="G184" s="18" t="s">
        <v>14</v>
      </c>
      <c r="H184" s="18">
        <v>0.75780000000000003</v>
      </c>
      <c r="I184" s="18">
        <v>232.08</v>
      </c>
      <c r="M184" s="18" t="s">
        <v>65</v>
      </c>
      <c r="N184" s="18">
        <v>1.6801999999999999</v>
      </c>
      <c r="O184" s="18">
        <v>232.06</v>
      </c>
    </row>
    <row r="185" spans="1:15">
      <c r="A185" s="18" t="s">
        <v>9</v>
      </c>
      <c r="B185" s="18">
        <v>0.69679999999999997</v>
      </c>
      <c r="C185" s="18">
        <v>242.1</v>
      </c>
      <c r="G185" s="18" t="s">
        <v>14</v>
      </c>
      <c r="H185" s="18">
        <v>0.7581</v>
      </c>
      <c r="I185" s="18">
        <v>242.08</v>
      </c>
      <c r="M185" s="18" t="s">
        <v>65</v>
      </c>
      <c r="N185" s="18">
        <v>1.6771</v>
      </c>
      <c r="O185" s="18">
        <v>242.06</v>
      </c>
    </row>
    <row r="186" spans="1:15">
      <c r="A186" s="18" t="s">
        <v>9</v>
      </c>
      <c r="B186" s="18">
        <v>0.69769999999999999</v>
      </c>
      <c r="C186" s="18">
        <v>252.1</v>
      </c>
      <c r="G186" s="18" t="s">
        <v>14</v>
      </c>
      <c r="H186" s="18">
        <v>0.75829999999999997</v>
      </c>
      <c r="I186" s="18">
        <v>252.08</v>
      </c>
      <c r="M186" s="18" t="s">
        <v>65</v>
      </c>
      <c r="N186" s="18">
        <v>1.6738999999999999</v>
      </c>
      <c r="O186" s="18">
        <v>252.06</v>
      </c>
    </row>
    <row r="187" spans="1:15">
      <c r="A187" s="18" t="s">
        <v>9</v>
      </c>
      <c r="B187" s="18">
        <v>0.69789999999999996</v>
      </c>
      <c r="C187" s="18">
        <v>262.10000000000002</v>
      </c>
      <c r="G187" s="18" t="s">
        <v>14</v>
      </c>
      <c r="H187" s="18">
        <v>0.75839999999999996</v>
      </c>
      <c r="I187" s="18">
        <v>262.08</v>
      </c>
      <c r="M187" s="18" t="s">
        <v>65</v>
      </c>
      <c r="N187" s="18">
        <v>1.6739999999999999</v>
      </c>
      <c r="O187" s="18">
        <v>262.06</v>
      </c>
    </row>
    <row r="188" spans="1:15">
      <c r="A188" s="18" t="s">
        <v>9</v>
      </c>
      <c r="B188" s="18">
        <v>0.69869999999999999</v>
      </c>
      <c r="C188" s="18">
        <v>272.10000000000002</v>
      </c>
      <c r="G188" s="18" t="s">
        <v>14</v>
      </c>
      <c r="H188" s="18">
        <v>0.75849999999999995</v>
      </c>
      <c r="I188" s="18">
        <v>272.08</v>
      </c>
      <c r="M188" s="18" t="s">
        <v>65</v>
      </c>
      <c r="N188" s="18">
        <v>1.6692</v>
      </c>
      <c r="O188" s="18">
        <v>272.06</v>
      </c>
    </row>
    <row r="189" spans="1:15">
      <c r="A189" s="18" t="s">
        <v>9</v>
      </c>
      <c r="B189" s="18">
        <v>0.69969999999999999</v>
      </c>
      <c r="C189" s="18">
        <v>282.10000000000002</v>
      </c>
      <c r="G189" s="18" t="s">
        <v>14</v>
      </c>
      <c r="H189" s="18">
        <v>0.75919999999999999</v>
      </c>
      <c r="I189" s="18">
        <v>282.08</v>
      </c>
      <c r="M189" s="18" t="s">
        <v>65</v>
      </c>
      <c r="N189" s="18">
        <v>1.6659999999999999</v>
      </c>
      <c r="O189" s="18">
        <v>282.06</v>
      </c>
    </row>
    <row r="190" spans="1:15">
      <c r="A190" s="18" t="s">
        <v>9</v>
      </c>
      <c r="B190" s="18">
        <v>0.70120000000000005</v>
      </c>
      <c r="C190" s="18">
        <v>292.10000000000002</v>
      </c>
      <c r="G190" s="18" t="s">
        <v>14</v>
      </c>
      <c r="H190" s="18">
        <v>0.75890000000000002</v>
      </c>
      <c r="I190" s="18">
        <v>292.08</v>
      </c>
      <c r="M190" s="18" t="s">
        <v>65</v>
      </c>
      <c r="N190" s="18">
        <v>1.6639999999999999</v>
      </c>
      <c r="O190" s="18">
        <v>292.06</v>
      </c>
    </row>
    <row r="191" spans="1:15">
      <c r="A191" s="18" t="s">
        <v>9</v>
      </c>
      <c r="B191" s="18">
        <v>0.70120000000000005</v>
      </c>
      <c r="C191" s="18">
        <v>302.10000000000002</v>
      </c>
      <c r="G191" s="18" t="s">
        <v>14</v>
      </c>
      <c r="H191" s="18">
        <v>0.75900000000000001</v>
      </c>
      <c r="I191" s="18">
        <v>302.08</v>
      </c>
      <c r="M191" s="18" t="s">
        <v>65</v>
      </c>
      <c r="N191" s="18">
        <v>1.6597999999999999</v>
      </c>
      <c r="O191" s="18">
        <v>302.06</v>
      </c>
    </row>
    <row r="194" spans="7:11" ht="15">
      <c r="G194" s="57"/>
      <c r="H194" s="57"/>
      <c r="I194" s="57"/>
    </row>
    <row r="195" spans="7:11">
      <c r="G195" s="18"/>
      <c r="H195" s="18"/>
      <c r="I195" s="18"/>
      <c r="J195" s="34"/>
      <c r="K195" s="34"/>
    </row>
    <row r="196" spans="7:11">
      <c r="G196" s="18"/>
      <c r="H196" s="18"/>
      <c r="I196" s="18"/>
    </row>
    <row r="197" spans="7:11">
      <c r="G197" s="18"/>
      <c r="H197" s="18"/>
      <c r="I197" s="18"/>
    </row>
    <row r="198" spans="7:11">
      <c r="G198" s="18"/>
      <c r="H198" s="18"/>
      <c r="I198" s="18"/>
    </row>
    <row r="199" spans="7:11">
      <c r="G199" s="18"/>
      <c r="H199" s="18"/>
      <c r="I199" s="18"/>
    </row>
    <row r="200" spans="7:11">
      <c r="G200" s="18"/>
      <c r="H200" s="18"/>
      <c r="I200" s="18"/>
    </row>
    <row r="201" spans="7:11">
      <c r="G201" s="18"/>
      <c r="H201" s="18"/>
      <c r="I201" s="18"/>
    </row>
    <row r="202" spans="7:11">
      <c r="G202" s="18"/>
      <c r="H202" s="18"/>
      <c r="I202" s="18"/>
    </row>
    <row r="203" spans="7:11">
      <c r="G203" s="18"/>
      <c r="H203" s="18"/>
      <c r="I203" s="18"/>
    </row>
    <row r="204" spans="7:11">
      <c r="G204" s="18"/>
      <c r="H204" s="18"/>
      <c r="I204" s="18"/>
    </row>
    <row r="205" spans="7:11">
      <c r="G205" s="18"/>
      <c r="H205" s="18"/>
      <c r="I205" s="18"/>
    </row>
    <row r="206" spans="7:11">
      <c r="G206" s="18"/>
      <c r="H206" s="18"/>
      <c r="I206" s="18"/>
    </row>
    <row r="207" spans="7:11">
      <c r="G207" s="18"/>
      <c r="H207" s="18"/>
      <c r="I207" s="18"/>
    </row>
    <row r="208" spans="7:11">
      <c r="G208" s="18"/>
      <c r="H208" s="18"/>
      <c r="I208" s="18"/>
    </row>
    <row r="209" spans="7:9">
      <c r="G209" s="18"/>
      <c r="H209" s="18"/>
      <c r="I209" s="18"/>
    </row>
    <row r="210" spans="7:9">
      <c r="G210" s="18"/>
      <c r="H210" s="18"/>
      <c r="I210" s="18"/>
    </row>
    <row r="211" spans="7:9">
      <c r="G211" s="18"/>
      <c r="H211" s="18"/>
      <c r="I211" s="18"/>
    </row>
    <row r="212" spans="7:9">
      <c r="G212" s="18"/>
      <c r="H212" s="18"/>
      <c r="I212" s="18"/>
    </row>
    <row r="213" spans="7:9">
      <c r="G213" s="18"/>
      <c r="H213" s="18"/>
      <c r="I213" s="18"/>
    </row>
    <row r="214" spans="7:9">
      <c r="G214" s="18"/>
      <c r="H214" s="18"/>
      <c r="I214" s="18"/>
    </row>
    <row r="215" spans="7:9">
      <c r="G215" s="18"/>
      <c r="H215" s="18"/>
      <c r="I215" s="18"/>
    </row>
    <row r="216" spans="7:9">
      <c r="G216" s="18"/>
      <c r="H216" s="18"/>
      <c r="I216" s="18"/>
    </row>
    <row r="217" spans="7:9">
      <c r="G217" s="18"/>
      <c r="H217" s="18"/>
      <c r="I217" s="18"/>
    </row>
    <row r="218" spans="7:9">
      <c r="G218" s="18"/>
      <c r="H218" s="18"/>
      <c r="I218" s="18"/>
    </row>
    <row r="219" spans="7:9">
      <c r="G219" s="18"/>
      <c r="H219" s="18"/>
      <c r="I219" s="18"/>
    </row>
    <row r="220" spans="7:9">
      <c r="G220" s="18"/>
      <c r="H220" s="18"/>
      <c r="I220" s="18"/>
    </row>
    <row r="221" spans="7:9">
      <c r="G221" s="18"/>
      <c r="H221" s="18"/>
      <c r="I221" s="18"/>
    </row>
    <row r="222" spans="7:9">
      <c r="G222" s="18"/>
      <c r="H222" s="18"/>
      <c r="I222" s="18"/>
    </row>
    <row r="223" spans="7:9">
      <c r="G223" s="18"/>
      <c r="H223" s="18"/>
      <c r="I223" s="18"/>
    </row>
    <row r="224" spans="7:9">
      <c r="G224" s="18"/>
      <c r="H224" s="18"/>
      <c r="I224" s="18"/>
    </row>
    <row r="225" spans="7:11">
      <c r="G225" s="18"/>
      <c r="H225" s="18"/>
      <c r="I225" s="18"/>
    </row>
    <row r="226" spans="7:11">
      <c r="G226" s="18"/>
      <c r="H226" s="18"/>
      <c r="I226" s="18"/>
      <c r="J226" s="34"/>
      <c r="K226" s="34"/>
    </row>
    <row r="227" spans="7:11">
      <c r="G227" s="18"/>
      <c r="H227" s="18"/>
      <c r="I227" s="18"/>
    </row>
    <row r="228" spans="7:11">
      <c r="G228" s="18"/>
      <c r="H228" s="18"/>
      <c r="I228" s="18"/>
    </row>
    <row r="229" spans="7:11">
      <c r="G229" s="18"/>
      <c r="H229" s="18"/>
      <c r="I229" s="18"/>
    </row>
    <row r="230" spans="7:11">
      <c r="G230" s="18"/>
      <c r="H230" s="18"/>
      <c r="I230" s="18"/>
    </row>
    <row r="231" spans="7:11">
      <c r="G231" s="18"/>
      <c r="H231" s="18"/>
      <c r="I231" s="18"/>
    </row>
    <row r="232" spans="7:11">
      <c r="G232" s="18"/>
      <c r="H232" s="18"/>
      <c r="I232" s="18"/>
    </row>
    <row r="233" spans="7:11">
      <c r="G233" s="18"/>
      <c r="H233" s="18"/>
      <c r="I233" s="18"/>
    </row>
    <row r="234" spans="7:11">
      <c r="G234" s="18"/>
      <c r="H234" s="18"/>
      <c r="I234" s="18"/>
    </row>
    <row r="235" spans="7:11">
      <c r="G235" s="18"/>
      <c r="H235" s="18"/>
      <c r="I235" s="18"/>
    </row>
    <row r="236" spans="7:11">
      <c r="G236" s="18"/>
      <c r="H236" s="18"/>
      <c r="I236" s="18"/>
    </row>
    <row r="237" spans="7:11">
      <c r="G237" s="18"/>
      <c r="H237" s="18"/>
      <c r="I237" s="18"/>
    </row>
    <row r="238" spans="7:11">
      <c r="G238" s="18"/>
      <c r="H238" s="18"/>
      <c r="I238" s="18"/>
    </row>
    <row r="239" spans="7:11">
      <c r="G239" s="18"/>
      <c r="H239" s="18"/>
      <c r="I239" s="18"/>
    </row>
    <row r="240" spans="7:11">
      <c r="G240" s="18"/>
      <c r="H240" s="18"/>
      <c r="I240" s="18"/>
    </row>
    <row r="241" spans="7:9">
      <c r="G241" s="18"/>
      <c r="H241" s="18"/>
      <c r="I241" s="18"/>
    </row>
    <row r="242" spans="7:9">
      <c r="G242" s="18"/>
      <c r="H242" s="18"/>
      <c r="I242" s="18"/>
    </row>
    <row r="243" spans="7:9">
      <c r="G243" s="18"/>
      <c r="H243" s="18"/>
      <c r="I243" s="18"/>
    </row>
    <row r="244" spans="7:9">
      <c r="G244" s="18"/>
      <c r="H244" s="18"/>
      <c r="I244" s="18"/>
    </row>
    <row r="245" spans="7:9">
      <c r="G245" s="18"/>
      <c r="H245" s="18"/>
      <c r="I245" s="18"/>
    </row>
    <row r="246" spans="7:9">
      <c r="G246" s="18"/>
      <c r="H246" s="18"/>
      <c r="I246" s="18"/>
    </row>
    <row r="247" spans="7:9">
      <c r="G247" s="18"/>
      <c r="H247" s="18"/>
      <c r="I247" s="18"/>
    </row>
    <row r="248" spans="7:9">
      <c r="G248" s="18"/>
      <c r="H248" s="18"/>
      <c r="I248" s="18"/>
    </row>
    <row r="249" spans="7:9">
      <c r="G249" s="18"/>
      <c r="H249" s="18"/>
      <c r="I249" s="18"/>
    </row>
    <row r="250" spans="7:9">
      <c r="G250" s="18"/>
      <c r="H250" s="18"/>
      <c r="I250" s="18"/>
    </row>
    <row r="251" spans="7:9">
      <c r="G251" s="18"/>
      <c r="H251" s="18"/>
      <c r="I251" s="18"/>
    </row>
    <row r="252" spans="7:9">
      <c r="G252" s="18"/>
      <c r="H252" s="18"/>
      <c r="I252" s="18"/>
    </row>
    <row r="253" spans="7:9">
      <c r="G253" s="18"/>
      <c r="H253" s="18"/>
      <c r="I253" s="18"/>
    </row>
    <row r="254" spans="7:9">
      <c r="G254" s="18"/>
      <c r="H254" s="18"/>
      <c r="I254" s="18"/>
    </row>
    <row r="255" spans="7:9">
      <c r="G255" s="18"/>
      <c r="H255" s="18"/>
      <c r="I255" s="18"/>
    </row>
    <row r="256" spans="7:9">
      <c r="G256" s="18"/>
      <c r="H256" s="18"/>
      <c r="I256" s="18"/>
    </row>
    <row r="257" spans="7:11">
      <c r="G257" s="18"/>
      <c r="H257" s="18"/>
      <c r="I257" s="18"/>
      <c r="J257" s="34"/>
      <c r="K257" s="34"/>
    </row>
    <row r="258" spans="7:11">
      <c r="G258" s="18"/>
      <c r="H258" s="18"/>
      <c r="I258" s="18"/>
    </row>
    <row r="259" spans="7:11">
      <c r="G259" s="18"/>
      <c r="H259" s="18"/>
      <c r="I259" s="18"/>
    </row>
    <row r="260" spans="7:11">
      <c r="G260" s="18"/>
      <c r="H260" s="18"/>
      <c r="I260" s="18"/>
    </row>
    <row r="261" spans="7:11">
      <c r="G261" s="18"/>
      <c r="H261" s="18"/>
      <c r="I261" s="18"/>
    </row>
    <row r="262" spans="7:11">
      <c r="G262" s="18"/>
      <c r="H262" s="18"/>
      <c r="I262" s="18"/>
    </row>
    <row r="263" spans="7:11">
      <c r="G263" s="18"/>
      <c r="H263" s="18"/>
      <c r="I263" s="18"/>
    </row>
    <row r="264" spans="7:11">
      <c r="G264" s="18"/>
      <c r="H264" s="18"/>
      <c r="I264" s="18"/>
    </row>
    <row r="265" spans="7:11">
      <c r="G265" s="18"/>
      <c r="H265" s="18"/>
      <c r="I265" s="18"/>
    </row>
    <row r="266" spans="7:11">
      <c r="G266" s="18"/>
      <c r="H266" s="18"/>
      <c r="I266" s="18"/>
    </row>
    <row r="267" spans="7:11">
      <c r="G267" s="18"/>
      <c r="H267" s="18"/>
      <c r="I267" s="18"/>
    </row>
    <row r="268" spans="7:11">
      <c r="G268" s="18"/>
      <c r="H268" s="18"/>
      <c r="I268" s="18"/>
    </row>
    <row r="269" spans="7:11">
      <c r="G269" s="18"/>
      <c r="H269" s="18"/>
      <c r="I269" s="18"/>
    </row>
    <row r="270" spans="7:11">
      <c r="G270" s="18"/>
      <c r="H270" s="18"/>
      <c r="I270" s="18"/>
    </row>
    <row r="271" spans="7:11">
      <c r="G271" s="18"/>
      <c r="H271" s="18"/>
      <c r="I271" s="18"/>
    </row>
    <row r="272" spans="7:11">
      <c r="G272" s="18"/>
      <c r="H272" s="18"/>
      <c r="I272" s="18"/>
    </row>
    <row r="273" spans="7:9">
      <c r="G273" s="18"/>
      <c r="H273" s="18"/>
      <c r="I273" s="18"/>
    </row>
    <row r="274" spans="7:9">
      <c r="G274" s="18"/>
      <c r="H274" s="18"/>
      <c r="I274" s="18"/>
    </row>
    <row r="275" spans="7:9">
      <c r="G275" s="18"/>
      <c r="H275" s="18"/>
      <c r="I275" s="18"/>
    </row>
    <row r="276" spans="7:9">
      <c r="G276" s="18"/>
      <c r="H276" s="18"/>
      <c r="I276" s="18"/>
    </row>
    <row r="277" spans="7:9">
      <c r="G277" s="18"/>
      <c r="H277" s="18"/>
      <c r="I277" s="18"/>
    </row>
    <row r="278" spans="7:9">
      <c r="G278" s="18"/>
      <c r="H278" s="18"/>
      <c r="I278" s="18"/>
    </row>
    <row r="279" spans="7:9">
      <c r="G279" s="18"/>
      <c r="H279" s="18"/>
      <c r="I279" s="18"/>
    </row>
    <row r="280" spans="7:9">
      <c r="G280" s="18"/>
      <c r="H280" s="18"/>
      <c r="I280" s="18"/>
    </row>
    <row r="281" spans="7:9">
      <c r="G281" s="18"/>
      <c r="H281" s="18"/>
      <c r="I281" s="18"/>
    </row>
    <row r="282" spans="7:9">
      <c r="G282" s="18"/>
      <c r="H282" s="18"/>
      <c r="I282" s="18"/>
    </row>
    <row r="283" spans="7:9">
      <c r="G283" s="18"/>
      <c r="H283" s="18"/>
      <c r="I283" s="18"/>
    </row>
    <row r="284" spans="7:9">
      <c r="G284" s="18"/>
      <c r="H284" s="18"/>
      <c r="I284" s="18"/>
    </row>
    <row r="285" spans="7:9">
      <c r="G285" s="18"/>
      <c r="H285" s="18"/>
      <c r="I285" s="18"/>
    </row>
    <row r="286" spans="7:9">
      <c r="G286" s="18"/>
      <c r="H286" s="18"/>
      <c r="I286" s="18"/>
    </row>
    <row r="287" spans="7:9">
      <c r="G287" s="18"/>
      <c r="H287" s="18"/>
      <c r="I287" s="18"/>
    </row>
  </sheetData>
  <autoFilter ref="P1:P294"/>
  <pageMargins left="0.75" right="0.75" top="1" bottom="1" header="0.5" footer="0.5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2:Q535"/>
  <sheetViews>
    <sheetView topLeftCell="A10" zoomScale="85" zoomScaleNormal="85" workbookViewId="0">
      <selection activeCell="A10" sqref="A10"/>
    </sheetView>
  </sheetViews>
  <sheetFormatPr defaultColWidth="28.5703125" defaultRowHeight="14.25"/>
  <cols>
    <col min="1" max="1" width="33.5703125" style="10" customWidth="1"/>
    <col min="2" max="16384" width="28.5703125" style="10"/>
  </cols>
  <sheetData>
    <row r="2" spans="1:17" ht="15">
      <c r="A2" s="5" t="s">
        <v>200</v>
      </c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spans="1:17" ht="15">
      <c r="A3" s="5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</row>
    <row r="4" spans="1:17" ht="15">
      <c r="A4" s="25" t="s">
        <v>117</v>
      </c>
      <c r="B4" s="41"/>
      <c r="C4" s="6"/>
      <c r="D4" s="6"/>
      <c r="E4" s="6"/>
      <c r="F4" s="6"/>
      <c r="G4" s="28"/>
      <c r="H4" s="29"/>
      <c r="I4" s="28"/>
      <c r="J4" s="28"/>
      <c r="K4" s="28"/>
      <c r="L4" s="28"/>
      <c r="M4" s="28"/>
      <c r="N4" s="28"/>
      <c r="O4" s="28"/>
      <c r="P4" s="28"/>
      <c r="Q4" s="28"/>
    </row>
    <row r="5" spans="1:17" ht="15.75" thickBot="1">
      <c r="A5" s="1" t="s">
        <v>19</v>
      </c>
      <c r="C5" s="6"/>
      <c r="D5" s="6"/>
      <c r="E5" s="6"/>
      <c r="F5" s="6"/>
      <c r="G5" s="28"/>
      <c r="H5" s="28"/>
      <c r="I5" s="28"/>
      <c r="J5" s="16"/>
      <c r="K5" s="28"/>
      <c r="L5" s="28"/>
      <c r="M5" s="17"/>
      <c r="N5" s="16"/>
      <c r="O5" s="16"/>
      <c r="P5" s="16"/>
      <c r="Q5" s="28"/>
    </row>
    <row r="6" spans="1:17" ht="15.75" thickBot="1">
      <c r="A6" s="2" t="s">
        <v>0</v>
      </c>
      <c r="B6" s="4" t="s">
        <v>37</v>
      </c>
      <c r="C6" s="7" t="s">
        <v>54</v>
      </c>
      <c r="D6" s="9" t="s">
        <v>55</v>
      </c>
      <c r="E6" s="8" t="s">
        <v>56</v>
      </c>
      <c r="F6" s="30" t="s">
        <v>57</v>
      </c>
      <c r="G6" s="16"/>
      <c r="H6" s="16"/>
      <c r="I6" s="16"/>
      <c r="J6" s="16"/>
      <c r="K6" s="16"/>
      <c r="L6" s="16"/>
      <c r="M6" s="17"/>
      <c r="N6" s="16"/>
      <c r="O6" s="16"/>
      <c r="P6" s="16"/>
      <c r="Q6" s="16"/>
    </row>
    <row r="7" spans="1:17" ht="15">
      <c r="A7" s="3" t="s">
        <v>20</v>
      </c>
      <c r="B7" s="5" t="s">
        <v>43</v>
      </c>
      <c r="C7" s="70">
        <v>2.1667353648599912E-6</v>
      </c>
      <c r="D7" s="71">
        <v>0.18021651373030581</v>
      </c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</row>
    <row r="8" spans="1:17" ht="15">
      <c r="A8" s="3" t="s">
        <v>21</v>
      </c>
      <c r="B8" s="5" t="s">
        <v>43</v>
      </c>
      <c r="C8" s="6">
        <v>-2.2522388779618927E-5</v>
      </c>
      <c r="D8" s="72">
        <v>0.93386076745128688</v>
      </c>
      <c r="E8" s="37">
        <f>C8</f>
        <v>-2.2522388779618927E-5</v>
      </c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</row>
    <row r="9" spans="1:17" ht="15">
      <c r="A9" s="3" t="s">
        <v>22</v>
      </c>
      <c r="B9" s="5" t="s">
        <v>201</v>
      </c>
      <c r="C9" s="6">
        <v>-2.5660527592494576E-5</v>
      </c>
      <c r="D9" s="72">
        <v>0.87314716846352947</v>
      </c>
      <c r="F9" s="37">
        <f t="shared" ref="F9:F14" si="0">C9</f>
        <v>-2.5660527592494576E-5</v>
      </c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</row>
    <row r="10" spans="1:17" ht="15">
      <c r="A10" s="3" t="s">
        <v>23</v>
      </c>
      <c r="B10" s="5" t="s">
        <v>201</v>
      </c>
      <c r="C10" s="6">
        <v>-4.1917454850153709E-5</v>
      </c>
      <c r="D10" s="72">
        <v>0.8165368291223859</v>
      </c>
      <c r="F10" s="37">
        <f t="shared" si="0"/>
        <v>-4.1917454850153709E-5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</row>
    <row r="11" spans="1:17" ht="15">
      <c r="A11" s="3" t="s">
        <v>24</v>
      </c>
      <c r="B11" s="5" t="s">
        <v>201</v>
      </c>
      <c r="C11" s="6">
        <v>-9.878318610699929E-6</v>
      </c>
      <c r="D11" s="72">
        <v>0.66927914314950876</v>
      </c>
      <c r="F11" s="37">
        <f t="shared" si="0"/>
        <v>-9.878318610699929E-6</v>
      </c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</row>
    <row r="12" spans="1:17" ht="15">
      <c r="A12" s="3" t="s">
        <v>91</v>
      </c>
      <c r="B12" s="5" t="s">
        <v>199</v>
      </c>
      <c r="C12" s="6">
        <v>-3.3352740155240878E-5</v>
      </c>
      <c r="D12" s="72">
        <v>0.92162621204955275</v>
      </c>
      <c r="F12" s="37">
        <f t="shared" si="0"/>
        <v>-3.3352740155240878E-5</v>
      </c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</row>
    <row r="13" spans="1:17" ht="15">
      <c r="A13" s="3" t="s">
        <v>89</v>
      </c>
      <c r="B13" s="5" t="s">
        <v>199</v>
      </c>
      <c r="C13" s="6">
        <v>-2.875488811496776E-5</v>
      </c>
      <c r="D13" s="72">
        <v>0.90800943311703297</v>
      </c>
      <c r="F13" s="37">
        <f t="shared" si="0"/>
        <v>-2.875488811496776E-5</v>
      </c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</row>
    <row r="14" spans="1:17" ht="15">
      <c r="A14" s="3" t="s">
        <v>87</v>
      </c>
      <c r="B14" s="5" t="s">
        <v>199</v>
      </c>
      <c r="C14" s="6">
        <v>-1.2527124281758425E-5</v>
      </c>
      <c r="D14" s="72">
        <v>0.62882963997938102</v>
      </c>
      <c r="F14" s="37">
        <f t="shared" si="0"/>
        <v>-1.2527124281758425E-5</v>
      </c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</row>
    <row r="15" spans="1:17">
      <c r="A15" s="3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</row>
    <row r="16" spans="1:17" ht="15">
      <c r="A16" s="25" t="s">
        <v>117</v>
      </c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</row>
    <row r="17" spans="1:17" ht="15.75" thickBot="1">
      <c r="A17" s="1" t="s">
        <v>25</v>
      </c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</row>
    <row r="18" spans="1:17" ht="15.75" thickBot="1">
      <c r="A18" s="2" t="s">
        <v>0</v>
      </c>
      <c r="B18" s="4" t="s">
        <v>37</v>
      </c>
      <c r="C18" s="7" t="s">
        <v>54</v>
      </c>
      <c r="D18" s="9" t="s">
        <v>55</v>
      </c>
      <c r="E18" s="8" t="s">
        <v>56</v>
      </c>
      <c r="F18" s="30" t="s">
        <v>57</v>
      </c>
      <c r="G18" s="16"/>
      <c r="H18" s="16"/>
      <c r="I18" s="16"/>
      <c r="J18" s="16"/>
      <c r="K18" s="16"/>
      <c r="L18" s="16"/>
      <c r="M18" s="17"/>
      <c r="N18" s="16"/>
      <c r="O18" s="16"/>
      <c r="P18" s="16"/>
      <c r="Q18" s="16"/>
    </row>
    <row r="19" spans="1:17" ht="15">
      <c r="A19" s="3" t="s">
        <v>26</v>
      </c>
      <c r="B19" s="5" t="s">
        <v>44</v>
      </c>
      <c r="C19" s="6">
        <v>-6.6501831501831424E-5</v>
      </c>
      <c r="D19" s="72">
        <v>0.96409485742513146</v>
      </c>
      <c r="E19" s="37">
        <f>AVERAGE(C19,C20)</f>
        <v>-5.9432234432234424E-5</v>
      </c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</row>
    <row r="20" spans="1:17" ht="15">
      <c r="A20" s="3" t="s">
        <v>27</v>
      </c>
      <c r="B20" s="5" t="s">
        <v>44</v>
      </c>
      <c r="C20" s="6">
        <v>-5.2362637362637424E-5</v>
      </c>
      <c r="D20" s="72">
        <v>0.97709391168364146</v>
      </c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</row>
    <row r="21" spans="1:17" ht="15">
      <c r="A21" s="3" t="s">
        <v>28</v>
      </c>
      <c r="B21" s="5" t="s">
        <v>201</v>
      </c>
      <c r="C21" s="6">
        <v>-5.9474969474969521E-5</v>
      </c>
      <c r="D21" s="72">
        <v>0.9506572176383411</v>
      </c>
      <c r="F21" s="37">
        <f t="shared" ref="F21:F26" si="1">C21</f>
        <v>-5.9474969474969521E-5</v>
      </c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</row>
    <row r="22" spans="1:17" ht="15">
      <c r="A22" s="3" t="s">
        <v>29</v>
      </c>
      <c r="B22" s="5" t="s">
        <v>201</v>
      </c>
      <c r="C22" s="6">
        <v>-5.8064713064713069E-5</v>
      </c>
      <c r="D22" s="72">
        <v>0.9624556476281505</v>
      </c>
      <c r="F22" s="37">
        <f t="shared" si="1"/>
        <v>-5.8064713064713069E-5</v>
      </c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</row>
    <row r="23" spans="1:17" ht="15">
      <c r="A23" s="3" t="s">
        <v>30</v>
      </c>
      <c r="B23" s="5" t="s">
        <v>201</v>
      </c>
      <c r="C23" s="6">
        <v>-4.6825396825396768E-5</v>
      </c>
      <c r="D23" s="72">
        <v>0.92381391517888489</v>
      </c>
      <c r="F23" s="37">
        <f t="shared" si="1"/>
        <v>-4.6825396825396768E-5</v>
      </c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</row>
    <row r="24" spans="1:17" ht="15">
      <c r="A24" s="3" t="s">
        <v>90</v>
      </c>
      <c r="B24" s="5" t="s">
        <v>199</v>
      </c>
      <c r="C24" s="6">
        <v>-5.2710622710622692E-5</v>
      </c>
      <c r="D24" s="72">
        <v>0.95433847156158635</v>
      </c>
      <c r="F24" s="37">
        <f t="shared" si="1"/>
        <v>-5.2710622710622692E-5</v>
      </c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</row>
    <row r="25" spans="1:17" ht="15">
      <c r="A25" s="3" t="s">
        <v>88</v>
      </c>
      <c r="B25" s="5" t="s">
        <v>199</v>
      </c>
      <c r="C25" s="6">
        <v>-4.1495726495726589E-5</v>
      </c>
      <c r="D25" s="72">
        <v>0.94261028491121679</v>
      </c>
      <c r="F25" s="37">
        <f t="shared" si="1"/>
        <v>-4.1495726495726589E-5</v>
      </c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</row>
    <row r="26" spans="1:17" ht="15">
      <c r="A26" s="3" t="s">
        <v>86</v>
      </c>
      <c r="B26" s="5" t="s">
        <v>199</v>
      </c>
      <c r="C26" s="6">
        <v>-3.8833943833943847E-5</v>
      </c>
      <c r="D26" s="72">
        <v>0.95727923913394219</v>
      </c>
      <c r="F26" s="37">
        <f t="shared" si="1"/>
        <v>-3.8833943833943847E-5</v>
      </c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</row>
    <row r="27" spans="1:17">
      <c r="A27" s="3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</row>
    <row r="28" spans="1:17" ht="15">
      <c r="A28" s="25" t="s">
        <v>117</v>
      </c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</row>
    <row r="29" spans="1:17" ht="15.75" thickBot="1">
      <c r="A29" s="1" t="s">
        <v>31</v>
      </c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</row>
    <row r="30" spans="1:17" ht="15.75" thickBot="1">
      <c r="A30" s="2" t="s">
        <v>0</v>
      </c>
      <c r="B30" s="4" t="s">
        <v>37</v>
      </c>
      <c r="C30" s="7" t="s">
        <v>54</v>
      </c>
      <c r="D30" s="9" t="s">
        <v>55</v>
      </c>
      <c r="E30" s="8" t="s">
        <v>56</v>
      </c>
      <c r="F30" s="30" t="s">
        <v>57</v>
      </c>
      <c r="G30" s="16"/>
      <c r="H30" s="16"/>
      <c r="I30" s="16"/>
      <c r="J30" s="16"/>
      <c r="K30" s="16"/>
      <c r="L30" s="16"/>
      <c r="M30" s="17"/>
      <c r="N30" s="16"/>
      <c r="O30" s="16"/>
      <c r="P30" s="16"/>
      <c r="Q30" s="16"/>
    </row>
    <row r="31" spans="1:17" ht="15">
      <c r="A31" s="3" t="s">
        <v>32</v>
      </c>
      <c r="B31" s="5" t="s">
        <v>45</v>
      </c>
      <c r="C31" s="6">
        <v>-3.3330280830280826E-4</v>
      </c>
      <c r="D31" s="72">
        <v>0.98985916507085414</v>
      </c>
      <c r="E31" s="37">
        <f>AVERAGE(C31,C32)</f>
        <v>-3.5151098901098902E-4</v>
      </c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</row>
    <row r="32" spans="1:17" ht="15">
      <c r="A32" s="3" t="s">
        <v>33</v>
      </c>
      <c r="B32" s="5" t="s">
        <v>45</v>
      </c>
      <c r="C32" s="6">
        <v>-3.6971916971916978E-4</v>
      </c>
      <c r="D32" s="72">
        <v>0.9880400166589185</v>
      </c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</row>
    <row r="33" spans="1:17" ht="15">
      <c r="A33" s="3" t="s">
        <v>34</v>
      </c>
      <c r="B33" s="5" t="s">
        <v>92</v>
      </c>
      <c r="C33" s="6">
        <v>-2.4297924297924305E-4</v>
      </c>
      <c r="D33" s="72">
        <v>0.98734685292741819</v>
      </c>
      <c r="F33" s="37">
        <f>C33</f>
        <v>-2.4297924297924305E-4</v>
      </c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</row>
    <row r="34" spans="1:17" ht="15">
      <c r="A34" s="3" t="s">
        <v>35</v>
      </c>
      <c r="B34" s="5" t="s">
        <v>92</v>
      </c>
      <c r="C34" s="6">
        <v>-3.0100732600732584E-4</v>
      </c>
      <c r="D34" s="72">
        <v>0.99701185585876695</v>
      </c>
      <c r="F34" s="37">
        <f>C34</f>
        <v>-3.0100732600732584E-4</v>
      </c>
    </row>
    <row r="35" spans="1:17" ht="15">
      <c r="A35" s="3" t="s">
        <v>36</v>
      </c>
      <c r="B35" s="5" t="s">
        <v>92</v>
      </c>
      <c r="C35" s="6">
        <v>-2.5899267399267411E-4</v>
      </c>
      <c r="D35" s="72">
        <v>0.98169124472957048</v>
      </c>
      <c r="F35" s="37">
        <f>C35</f>
        <v>-2.5899267399267411E-4</v>
      </c>
    </row>
    <row r="36" spans="1:17" ht="15">
      <c r="A36" s="3"/>
      <c r="B36" s="5"/>
    </row>
    <row r="37" spans="1:17">
      <c r="A37" s="20" t="s">
        <v>207</v>
      </c>
    </row>
    <row r="38" spans="1:17">
      <c r="A38" s="217" t="s">
        <v>204</v>
      </c>
      <c r="B38" s="20"/>
      <c r="C38" s="20"/>
      <c r="D38" s="20"/>
      <c r="E38" s="58"/>
      <c r="F38" s="20"/>
      <c r="G38" s="217" t="s">
        <v>205</v>
      </c>
      <c r="H38" s="20"/>
      <c r="I38" s="20"/>
      <c r="J38" s="20"/>
      <c r="K38" s="20"/>
      <c r="L38" s="20"/>
      <c r="M38" s="217" t="s">
        <v>206</v>
      </c>
    </row>
    <row r="39" spans="1:17">
      <c r="A39" s="3" t="s">
        <v>0</v>
      </c>
      <c r="B39" s="3" t="s">
        <v>1</v>
      </c>
      <c r="C39" s="3" t="s">
        <v>2</v>
      </c>
      <c r="D39" s="26" t="s">
        <v>41</v>
      </c>
      <c r="E39" s="27" t="s">
        <v>42</v>
      </c>
      <c r="G39" s="3" t="s">
        <v>0</v>
      </c>
      <c r="H39" s="3" t="s">
        <v>1</v>
      </c>
      <c r="I39" s="3" t="s">
        <v>2</v>
      </c>
      <c r="J39" s="26" t="s">
        <v>41</v>
      </c>
      <c r="K39" s="27" t="s">
        <v>42</v>
      </c>
      <c r="M39" s="3" t="s">
        <v>0</v>
      </c>
      <c r="N39" s="3" t="s">
        <v>1</v>
      </c>
      <c r="O39" s="3" t="s">
        <v>2</v>
      </c>
      <c r="P39" s="26" t="s">
        <v>41</v>
      </c>
      <c r="Q39" s="27" t="s">
        <v>42</v>
      </c>
    </row>
    <row r="40" spans="1:17" ht="15">
      <c r="A40" s="73" t="s">
        <v>20</v>
      </c>
      <c r="B40" s="73">
        <v>0.70850000000000002</v>
      </c>
      <c r="C40" s="73">
        <v>0</v>
      </c>
      <c r="D40" s="70">
        <f>SLOPE(B44:B70,C44:C70)</f>
        <v>2.1667353648599912E-6</v>
      </c>
      <c r="E40" s="71">
        <f>RSQ(B47:B70,C47:C70)</f>
        <v>0.18021651373030581</v>
      </c>
      <c r="G40" s="73" t="s">
        <v>26</v>
      </c>
      <c r="H40" s="73">
        <v>0.73519999999999996</v>
      </c>
      <c r="I40" s="73">
        <v>0</v>
      </c>
      <c r="J40" s="6">
        <f>SLOPE(H44:H70,I44:I70)</f>
        <v>-6.6501831501831424E-5</v>
      </c>
      <c r="K40" s="72">
        <f>RSQ(H44:H70,I44:I70)</f>
        <v>0.96409485742513146</v>
      </c>
      <c r="M40" s="73" t="s">
        <v>85</v>
      </c>
      <c r="N40" s="73">
        <v>1.8089999999999999</v>
      </c>
      <c r="O40" s="73">
        <v>0</v>
      </c>
      <c r="P40" s="6">
        <f>SLOPE(N44:N70,O44:O70)</f>
        <v>-3.3330280830280826E-4</v>
      </c>
      <c r="Q40" s="72">
        <f>RSQ(N44:N70,O44:O70)</f>
        <v>0.98985916507085414</v>
      </c>
    </row>
    <row r="41" spans="1:17">
      <c r="A41" s="73" t="s">
        <v>20</v>
      </c>
      <c r="B41" s="73">
        <v>0.71060000000000001</v>
      </c>
      <c r="C41" s="73">
        <v>10.47</v>
      </c>
      <c r="G41" s="73" t="s">
        <v>26</v>
      </c>
      <c r="H41" s="73">
        <v>0.74250000000000005</v>
      </c>
      <c r="I41" s="73">
        <v>10.44</v>
      </c>
      <c r="M41" s="73" t="s">
        <v>85</v>
      </c>
      <c r="N41" s="73">
        <v>1.8058000000000001</v>
      </c>
      <c r="O41" s="73">
        <v>10.43</v>
      </c>
    </row>
    <row r="42" spans="1:17">
      <c r="A42" s="73" t="s">
        <v>20</v>
      </c>
      <c r="B42" s="73">
        <v>0.71</v>
      </c>
      <c r="C42" s="73">
        <v>20.440000000000001</v>
      </c>
      <c r="G42" s="73" t="s">
        <v>26</v>
      </c>
      <c r="H42" s="73">
        <v>0.73829999999999996</v>
      </c>
      <c r="I42" s="73">
        <v>20.440000000000001</v>
      </c>
      <c r="M42" s="73" t="s">
        <v>85</v>
      </c>
      <c r="N42" s="73">
        <v>1.8028</v>
      </c>
      <c r="O42" s="73">
        <v>20.43</v>
      </c>
    </row>
    <row r="43" spans="1:17">
      <c r="A43" s="73" t="s">
        <v>20</v>
      </c>
      <c r="B43" s="73">
        <v>0.70640000000000003</v>
      </c>
      <c r="C43" s="73">
        <v>30.4</v>
      </c>
      <c r="G43" s="73" t="s">
        <v>26</v>
      </c>
      <c r="H43" s="73">
        <v>0.73640000000000005</v>
      </c>
      <c r="I43" s="73">
        <v>30.44</v>
      </c>
      <c r="M43" s="73" t="s">
        <v>85</v>
      </c>
      <c r="N43" s="73">
        <v>1.8107</v>
      </c>
      <c r="O43" s="73">
        <v>30.43</v>
      </c>
    </row>
    <row r="44" spans="1:17">
      <c r="A44" s="73" t="s">
        <v>20</v>
      </c>
      <c r="B44" s="73">
        <v>0.70669999999999999</v>
      </c>
      <c r="C44" s="73">
        <v>40.47</v>
      </c>
      <c r="G44" s="73" t="s">
        <v>26</v>
      </c>
      <c r="H44" s="73">
        <v>0.7359</v>
      </c>
      <c r="I44" s="73">
        <v>40.44</v>
      </c>
      <c r="M44" s="73" t="s">
        <v>85</v>
      </c>
      <c r="N44" s="73">
        <v>1.8073999999999999</v>
      </c>
      <c r="O44" s="73">
        <v>40.43</v>
      </c>
    </row>
    <row r="45" spans="1:17">
      <c r="A45" s="73" t="s">
        <v>20</v>
      </c>
      <c r="B45" s="73">
        <v>0.70640000000000003</v>
      </c>
      <c r="C45" s="73">
        <v>50.44</v>
      </c>
      <c r="G45" s="73" t="s">
        <v>26</v>
      </c>
      <c r="H45" s="73">
        <v>0.73529999999999995</v>
      </c>
      <c r="I45" s="73">
        <v>50.44</v>
      </c>
      <c r="M45" s="73" t="s">
        <v>85</v>
      </c>
      <c r="N45" s="73">
        <v>1.804</v>
      </c>
      <c r="O45" s="73">
        <v>50.43</v>
      </c>
    </row>
    <row r="46" spans="1:17">
      <c r="A46" s="73" t="s">
        <v>20</v>
      </c>
      <c r="B46" s="73">
        <v>0.70599999999999996</v>
      </c>
      <c r="C46" s="73">
        <v>60.4</v>
      </c>
      <c r="G46" s="73" t="s">
        <v>26</v>
      </c>
      <c r="H46" s="73">
        <v>0.73340000000000005</v>
      </c>
      <c r="I46" s="73">
        <v>60.44</v>
      </c>
      <c r="M46" s="73" t="s">
        <v>85</v>
      </c>
      <c r="N46" s="73">
        <v>1.8037000000000001</v>
      </c>
      <c r="O46" s="73">
        <v>60.43</v>
      </c>
    </row>
    <row r="47" spans="1:17">
      <c r="A47" s="73" t="s">
        <v>20</v>
      </c>
      <c r="B47" s="73">
        <v>0.70530000000000004</v>
      </c>
      <c r="C47" s="73">
        <v>70.47</v>
      </c>
      <c r="G47" s="73" t="s">
        <v>26</v>
      </c>
      <c r="H47" s="73">
        <v>0.7329</v>
      </c>
      <c r="I47" s="73">
        <v>70.44</v>
      </c>
      <c r="M47" s="73" t="s">
        <v>85</v>
      </c>
      <c r="N47" s="73">
        <v>1.7968999999999999</v>
      </c>
      <c r="O47" s="73">
        <v>70.430000000000007</v>
      </c>
    </row>
    <row r="48" spans="1:17">
      <c r="A48" s="73" t="s">
        <v>20</v>
      </c>
      <c r="B48" s="73">
        <v>0.7046</v>
      </c>
      <c r="C48" s="73">
        <v>80.44</v>
      </c>
      <c r="G48" s="73" t="s">
        <v>26</v>
      </c>
      <c r="H48" s="73">
        <v>0.7319</v>
      </c>
      <c r="I48" s="73">
        <v>80.44</v>
      </c>
      <c r="M48" s="73" t="s">
        <v>85</v>
      </c>
      <c r="N48" s="73">
        <v>1.7961</v>
      </c>
      <c r="O48" s="73">
        <v>80.430000000000007</v>
      </c>
    </row>
    <row r="49" spans="1:15">
      <c r="A49" s="73" t="s">
        <v>20</v>
      </c>
      <c r="B49" s="73">
        <v>0.70569999999999999</v>
      </c>
      <c r="C49" s="73">
        <v>90.4</v>
      </c>
      <c r="G49" s="73" t="s">
        <v>26</v>
      </c>
      <c r="H49" s="73">
        <v>0.73029999999999995</v>
      </c>
      <c r="I49" s="73">
        <v>90.44</v>
      </c>
      <c r="M49" s="73" t="s">
        <v>85</v>
      </c>
      <c r="N49" s="73">
        <v>1.7904</v>
      </c>
      <c r="O49" s="73">
        <v>90.43</v>
      </c>
    </row>
    <row r="50" spans="1:15">
      <c r="A50" s="73" t="s">
        <v>20</v>
      </c>
      <c r="B50" s="73">
        <v>0.70540000000000003</v>
      </c>
      <c r="C50" s="73">
        <v>100.47</v>
      </c>
      <c r="G50" s="73" t="s">
        <v>26</v>
      </c>
      <c r="H50" s="73">
        <v>0.72960000000000003</v>
      </c>
      <c r="I50" s="73">
        <v>100.44</v>
      </c>
      <c r="M50" s="73" t="s">
        <v>85</v>
      </c>
      <c r="N50" s="73">
        <v>1.7866</v>
      </c>
      <c r="O50" s="73">
        <v>100.43</v>
      </c>
    </row>
    <row r="51" spans="1:15">
      <c r="A51" s="73" t="s">
        <v>20</v>
      </c>
      <c r="B51" s="73">
        <v>0.70579999999999998</v>
      </c>
      <c r="C51" s="73">
        <v>110.44</v>
      </c>
      <c r="G51" s="73" t="s">
        <v>26</v>
      </c>
      <c r="H51" s="73">
        <v>0.72829999999999995</v>
      </c>
      <c r="I51" s="73">
        <v>110.44</v>
      </c>
      <c r="M51" s="73" t="s">
        <v>85</v>
      </c>
      <c r="N51" s="73">
        <v>1.7823</v>
      </c>
      <c r="O51" s="73">
        <v>110.43</v>
      </c>
    </row>
    <row r="52" spans="1:15">
      <c r="A52" s="73" t="s">
        <v>20</v>
      </c>
      <c r="B52" s="73">
        <v>0.70599999999999996</v>
      </c>
      <c r="C52" s="73">
        <v>120.4</v>
      </c>
      <c r="G52" s="73" t="s">
        <v>26</v>
      </c>
      <c r="H52" s="73">
        <v>0.72719999999999996</v>
      </c>
      <c r="I52" s="73">
        <v>120.44</v>
      </c>
      <c r="M52" s="73" t="s">
        <v>85</v>
      </c>
      <c r="N52" s="73">
        <v>1.7769999999999999</v>
      </c>
      <c r="O52" s="73">
        <v>120.43</v>
      </c>
    </row>
    <row r="53" spans="1:15">
      <c r="A53" s="73" t="s">
        <v>20</v>
      </c>
      <c r="B53" s="73">
        <v>0.70540000000000003</v>
      </c>
      <c r="C53" s="73">
        <v>130.47</v>
      </c>
      <c r="G53" s="73" t="s">
        <v>26</v>
      </c>
      <c r="H53" s="73">
        <v>0.72689999999999999</v>
      </c>
      <c r="I53" s="73">
        <v>130.44</v>
      </c>
      <c r="M53" s="73" t="s">
        <v>85</v>
      </c>
      <c r="N53" s="73">
        <v>1.7750999999999999</v>
      </c>
      <c r="O53" s="73">
        <v>130.43</v>
      </c>
    </row>
    <row r="54" spans="1:15">
      <c r="A54" s="73" t="s">
        <v>20</v>
      </c>
      <c r="B54" s="73">
        <v>0.70609999999999995</v>
      </c>
      <c r="C54" s="73">
        <v>140.44</v>
      </c>
      <c r="G54" s="73" t="s">
        <v>26</v>
      </c>
      <c r="H54" s="73">
        <v>0.72640000000000005</v>
      </c>
      <c r="I54" s="73">
        <v>140.44</v>
      </c>
      <c r="M54" s="73" t="s">
        <v>85</v>
      </c>
      <c r="N54" s="73">
        <v>1.7726999999999999</v>
      </c>
      <c r="O54" s="73">
        <v>140.43</v>
      </c>
    </row>
    <row r="55" spans="1:15">
      <c r="A55" s="73" t="s">
        <v>20</v>
      </c>
      <c r="B55" s="73">
        <v>0.70609999999999995</v>
      </c>
      <c r="C55" s="73">
        <v>150.4</v>
      </c>
      <c r="G55" s="73" t="s">
        <v>26</v>
      </c>
      <c r="H55" s="73">
        <v>0.72550000000000003</v>
      </c>
      <c r="I55" s="73">
        <v>150.44</v>
      </c>
      <c r="M55" s="73" t="s">
        <v>85</v>
      </c>
      <c r="N55" s="73">
        <v>1.7804</v>
      </c>
      <c r="O55" s="73">
        <v>150.43</v>
      </c>
    </row>
    <row r="56" spans="1:15">
      <c r="A56" s="73" t="s">
        <v>20</v>
      </c>
      <c r="B56" s="73">
        <v>0.70630000000000004</v>
      </c>
      <c r="C56" s="73">
        <v>160.47</v>
      </c>
      <c r="G56" s="73" t="s">
        <v>26</v>
      </c>
      <c r="H56" s="73">
        <v>0.72460000000000002</v>
      </c>
      <c r="I56" s="73">
        <v>160.44</v>
      </c>
      <c r="M56" s="73" t="s">
        <v>85</v>
      </c>
      <c r="N56" s="73">
        <v>1.7701</v>
      </c>
      <c r="O56" s="73">
        <v>160.43</v>
      </c>
    </row>
    <row r="57" spans="1:15">
      <c r="A57" s="73" t="s">
        <v>20</v>
      </c>
      <c r="B57" s="73">
        <v>0.70620000000000005</v>
      </c>
      <c r="C57" s="73">
        <v>170.44</v>
      </c>
      <c r="G57" s="73" t="s">
        <v>26</v>
      </c>
      <c r="H57" s="73">
        <v>0.72440000000000004</v>
      </c>
      <c r="I57" s="73">
        <v>170.44</v>
      </c>
      <c r="M57" s="73" t="s">
        <v>85</v>
      </c>
      <c r="N57" s="73">
        <v>1.7645</v>
      </c>
      <c r="O57" s="73">
        <v>170.43</v>
      </c>
    </row>
    <row r="58" spans="1:15">
      <c r="A58" s="73" t="s">
        <v>20</v>
      </c>
      <c r="B58" s="73">
        <v>0.70620000000000005</v>
      </c>
      <c r="C58" s="73">
        <v>180.4</v>
      </c>
      <c r="G58" s="73" t="s">
        <v>26</v>
      </c>
      <c r="H58" s="73">
        <v>0.72350000000000003</v>
      </c>
      <c r="I58" s="73">
        <v>180.44</v>
      </c>
      <c r="M58" s="73" t="s">
        <v>85</v>
      </c>
      <c r="N58" s="73">
        <v>1.7613000000000001</v>
      </c>
      <c r="O58" s="73">
        <v>180.43</v>
      </c>
    </row>
    <row r="59" spans="1:15">
      <c r="A59" s="73" t="s">
        <v>20</v>
      </c>
      <c r="B59" s="73">
        <v>0.70620000000000005</v>
      </c>
      <c r="C59" s="73">
        <v>190.47</v>
      </c>
      <c r="G59" s="73" t="s">
        <v>26</v>
      </c>
      <c r="H59" s="73">
        <v>0.7228</v>
      </c>
      <c r="I59" s="73">
        <v>190.44</v>
      </c>
      <c r="M59" s="73" t="s">
        <v>85</v>
      </c>
      <c r="N59" s="73">
        <v>1.7602</v>
      </c>
      <c r="O59" s="73">
        <v>190.43</v>
      </c>
    </row>
    <row r="60" spans="1:15">
      <c r="A60" s="73" t="s">
        <v>20</v>
      </c>
      <c r="B60" s="73">
        <v>0.70630000000000004</v>
      </c>
      <c r="C60" s="73">
        <v>200.44</v>
      </c>
      <c r="G60" s="73" t="s">
        <v>26</v>
      </c>
      <c r="H60" s="73">
        <v>0.72299999999999998</v>
      </c>
      <c r="I60" s="73">
        <v>200.44</v>
      </c>
      <c r="M60" s="73" t="s">
        <v>85</v>
      </c>
      <c r="N60" s="73">
        <v>1.7517</v>
      </c>
      <c r="O60" s="73">
        <v>200.43</v>
      </c>
    </row>
    <row r="61" spans="1:15">
      <c r="A61" s="73" t="s">
        <v>20</v>
      </c>
      <c r="B61" s="73">
        <v>0.70730000000000004</v>
      </c>
      <c r="C61" s="73">
        <v>210.4</v>
      </c>
      <c r="G61" s="73" t="s">
        <v>26</v>
      </c>
      <c r="H61" s="73">
        <v>0.72199999999999998</v>
      </c>
      <c r="I61" s="73">
        <v>210.44</v>
      </c>
      <c r="M61" s="73" t="s">
        <v>85</v>
      </c>
      <c r="N61" s="73">
        <v>1.7464</v>
      </c>
      <c r="O61" s="73">
        <v>210.43</v>
      </c>
    </row>
    <row r="62" spans="1:15">
      <c r="A62" s="73" t="s">
        <v>20</v>
      </c>
      <c r="B62" s="73">
        <v>0.70640000000000003</v>
      </c>
      <c r="C62" s="73">
        <v>220.47</v>
      </c>
      <c r="G62" s="73" t="s">
        <v>26</v>
      </c>
      <c r="H62" s="73">
        <v>0.72170000000000001</v>
      </c>
      <c r="I62" s="73">
        <v>220.44</v>
      </c>
      <c r="M62" s="73" t="s">
        <v>85</v>
      </c>
      <c r="N62" s="73">
        <v>1.7461</v>
      </c>
      <c r="O62" s="73">
        <v>220.43</v>
      </c>
    </row>
    <row r="63" spans="1:15">
      <c r="A63" s="73" t="s">
        <v>20</v>
      </c>
      <c r="B63" s="73">
        <v>0.70679999999999998</v>
      </c>
      <c r="C63" s="73">
        <v>230.44</v>
      </c>
      <c r="G63" s="73" t="s">
        <v>26</v>
      </c>
      <c r="H63" s="73">
        <v>0.72109999999999996</v>
      </c>
      <c r="I63" s="73">
        <v>230.44</v>
      </c>
      <c r="M63" s="73" t="s">
        <v>85</v>
      </c>
      <c r="N63" s="73">
        <v>1.7435</v>
      </c>
      <c r="O63" s="73">
        <v>230.43</v>
      </c>
    </row>
    <row r="64" spans="1:15">
      <c r="A64" s="73" t="s">
        <v>20</v>
      </c>
      <c r="B64" s="73">
        <v>0.70779999999999998</v>
      </c>
      <c r="C64" s="73">
        <v>240.4</v>
      </c>
      <c r="G64" s="73" t="s">
        <v>26</v>
      </c>
      <c r="H64" s="73">
        <v>0.7208</v>
      </c>
      <c r="I64" s="73">
        <v>240.44</v>
      </c>
      <c r="M64" s="73" t="s">
        <v>85</v>
      </c>
      <c r="N64" s="73">
        <v>1.7406999999999999</v>
      </c>
      <c r="O64" s="73">
        <v>240.43</v>
      </c>
    </row>
    <row r="65" spans="1:17">
      <c r="A65" s="73" t="s">
        <v>20</v>
      </c>
      <c r="B65" s="73">
        <v>0.70689999999999997</v>
      </c>
      <c r="C65" s="73">
        <v>250.47</v>
      </c>
      <c r="G65" s="73" t="s">
        <v>26</v>
      </c>
      <c r="H65" s="73">
        <v>0.72030000000000005</v>
      </c>
      <c r="I65" s="73">
        <v>250.44</v>
      </c>
      <c r="M65" s="73" t="s">
        <v>85</v>
      </c>
      <c r="N65" s="73">
        <v>1.736</v>
      </c>
      <c r="O65" s="73">
        <v>250.43</v>
      </c>
    </row>
    <row r="66" spans="1:17">
      <c r="A66" s="73" t="s">
        <v>20</v>
      </c>
      <c r="B66" s="73">
        <v>0.70569999999999999</v>
      </c>
      <c r="C66" s="73">
        <v>260.44</v>
      </c>
      <c r="G66" s="73" t="s">
        <v>26</v>
      </c>
      <c r="H66" s="73">
        <v>0.71960000000000002</v>
      </c>
      <c r="I66" s="73">
        <v>260.44</v>
      </c>
      <c r="M66" s="73" t="s">
        <v>85</v>
      </c>
      <c r="N66" s="73">
        <v>1.7343999999999999</v>
      </c>
      <c r="O66" s="73">
        <v>260.43</v>
      </c>
    </row>
    <row r="67" spans="1:17">
      <c r="A67" s="73" t="s">
        <v>20</v>
      </c>
      <c r="B67" s="73">
        <v>0.70599999999999996</v>
      </c>
      <c r="C67" s="73">
        <v>270.39999999999998</v>
      </c>
      <c r="G67" s="73" t="s">
        <v>26</v>
      </c>
      <c r="H67" s="73">
        <v>0.71960000000000002</v>
      </c>
      <c r="I67" s="73">
        <v>270.44</v>
      </c>
      <c r="M67" s="73" t="s">
        <v>85</v>
      </c>
      <c r="N67" s="73">
        <v>1.7305999999999999</v>
      </c>
      <c r="O67" s="73">
        <v>270.43</v>
      </c>
    </row>
    <row r="68" spans="1:17">
      <c r="A68" s="73" t="s">
        <v>20</v>
      </c>
      <c r="B68" s="73">
        <v>0.70550000000000002</v>
      </c>
      <c r="C68" s="73">
        <v>280.47000000000003</v>
      </c>
      <c r="G68" s="73" t="s">
        <v>26</v>
      </c>
      <c r="H68" s="73">
        <v>0.71850000000000003</v>
      </c>
      <c r="I68" s="73">
        <v>280.44</v>
      </c>
      <c r="M68" s="73" t="s">
        <v>85</v>
      </c>
      <c r="N68" s="73">
        <v>1.7275</v>
      </c>
      <c r="O68" s="73">
        <v>280.43</v>
      </c>
    </row>
    <row r="69" spans="1:17">
      <c r="A69" s="73" t="s">
        <v>20</v>
      </c>
      <c r="B69" s="73">
        <v>0.70550000000000002</v>
      </c>
      <c r="C69" s="73">
        <v>290.44</v>
      </c>
      <c r="G69" s="73" t="s">
        <v>26</v>
      </c>
      <c r="H69" s="73">
        <v>0.71860000000000002</v>
      </c>
      <c r="I69" s="73">
        <v>290.44</v>
      </c>
      <c r="M69" s="73" t="s">
        <v>85</v>
      </c>
      <c r="N69" s="73">
        <v>1.7250000000000001</v>
      </c>
      <c r="O69" s="73">
        <v>290.43</v>
      </c>
    </row>
    <row r="70" spans="1:17">
      <c r="A70" s="73" t="s">
        <v>20</v>
      </c>
      <c r="B70" s="73">
        <v>0.70609999999999995</v>
      </c>
      <c r="C70" s="73">
        <v>300.39999999999998</v>
      </c>
      <c r="G70" s="73" t="s">
        <v>26</v>
      </c>
      <c r="H70" s="73">
        <v>0.71799999999999997</v>
      </c>
      <c r="I70" s="73">
        <v>300.44</v>
      </c>
      <c r="M70" s="73" t="s">
        <v>85</v>
      </c>
      <c r="N70" s="73">
        <v>1.724</v>
      </c>
      <c r="O70" s="73">
        <v>300.43</v>
      </c>
    </row>
    <row r="71" spans="1:17" ht="15">
      <c r="A71" s="73" t="s">
        <v>21</v>
      </c>
      <c r="B71" s="73">
        <v>0.72009999999999996</v>
      </c>
      <c r="C71" s="73">
        <v>0.46</v>
      </c>
      <c r="D71" s="6">
        <f>SLOPE(B75:B101,C75:C101)</f>
        <v>-2.2522388779618927E-5</v>
      </c>
      <c r="E71" s="72">
        <f>RSQ(B75:B101,C75:C101)</f>
        <v>0.93386076745128688</v>
      </c>
      <c r="G71" s="73" t="s">
        <v>27</v>
      </c>
      <c r="H71" s="73">
        <v>0.73629999999999995</v>
      </c>
      <c r="I71" s="73">
        <v>0.42</v>
      </c>
      <c r="J71" s="6">
        <f>SLOPE(H75:H101,I75:I101)</f>
        <v>-5.2362637362637424E-5</v>
      </c>
      <c r="K71" s="72">
        <f>RSQ(H75:H101,I75:I101)</f>
        <v>0.97709391168364146</v>
      </c>
      <c r="M71" s="73" t="s">
        <v>33</v>
      </c>
      <c r="N71" s="73">
        <v>1.7503</v>
      </c>
      <c r="O71" s="73">
        <v>0.43</v>
      </c>
      <c r="P71" s="6">
        <f>SLOPE(N75:N101,O75:O101)</f>
        <v>-3.6971916971916978E-4</v>
      </c>
      <c r="Q71" s="72">
        <f>RSQ(N75:N101,O75:O101)</f>
        <v>0.9880400166589185</v>
      </c>
    </row>
    <row r="72" spans="1:17">
      <c r="A72" s="73" t="s">
        <v>21</v>
      </c>
      <c r="B72" s="73">
        <v>0.72260000000000002</v>
      </c>
      <c r="C72" s="73">
        <v>10.93</v>
      </c>
      <c r="G72" s="73" t="s">
        <v>27</v>
      </c>
      <c r="H72" s="73">
        <v>0.73499999999999999</v>
      </c>
      <c r="I72" s="73">
        <v>10.87</v>
      </c>
      <c r="M72" s="73" t="s">
        <v>33</v>
      </c>
      <c r="N72" s="73">
        <v>1.7652000000000001</v>
      </c>
      <c r="O72" s="73">
        <v>10.86</v>
      </c>
    </row>
    <row r="73" spans="1:17">
      <c r="A73" s="73" t="s">
        <v>21</v>
      </c>
      <c r="B73" s="73">
        <v>0.72089999999999999</v>
      </c>
      <c r="C73" s="73">
        <v>20.9</v>
      </c>
      <c r="G73" s="73" t="s">
        <v>27</v>
      </c>
      <c r="H73" s="73">
        <v>0.73480000000000001</v>
      </c>
      <c r="I73" s="73">
        <v>20.87</v>
      </c>
      <c r="M73" s="73" t="s">
        <v>33</v>
      </c>
      <c r="N73" s="73">
        <v>1.7591000000000001</v>
      </c>
      <c r="O73" s="73">
        <v>20.86</v>
      </c>
    </row>
    <row r="74" spans="1:17">
      <c r="A74" s="73" t="s">
        <v>21</v>
      </c>
      <c r="B74" s="73">
        <v>0.71970000000000001</v>
      </c>
      <c r="C74" s="73">
        <v>30.86</v>
      </c>
      <c r="G74" s="73" t="s">
        <v>27</v>
      </c>
      <c r="H74" s="73">
        <v>0.73399999999999999</v>
      </c>
      <c r="I74" s="73">
        <v>30.87</v>
      </c>
      <c r="M74" s="73" t="s">
        <v>33</v>
      </c>
      <c r="N74" s="73">
        <v>1.7553000000000001</v>
      </c>
      <c r="O74" s="73">
        <v>30.86</v>
      </c>
    </row>
    <row r="75" spans="1:17">
      <c r="A75" s="73" t="s">
        <v>21</v>
      </c>
      <c r="B75" s="73">
        <v>0.71919999999999995</v>
      </c>
      <c r="C75" s="73">
        <v>40.93</v>
      </c>
      <c r="G75" s="73" t="s">
        <v>27</v>
      </c>
      <c r="H75" s="73">
        <v>0.73260000000000003</v>
      </c>
      <c r="I75" s="73">
        <v>40.869999999999997</v>
      </c>
      <c r="M75" s="73" t="s">
        <v>33</v>
      </c>
      <c r="N75" s="73">
        <v>1.7476</v>
      </c>
      <c r="O75" s="73">
        <v>40.86</v>
      </c>
    </row>
    <row r="76" spans="1:17">
      <c r="A76" s="73" t="s">
        <v>21</v>
      </c>
      <c r="B76" s="73">
        <v>0.71799999999999997</v>
      </c>
      <c r="C76" s="73">
        <v>50.9</v>
      </c>
      <c r="G76" s="73" t="s">
        <v>27</v>
      </c>
      <c r="H76" s="73">
        <v>0.73170000000000002</v>
      </c>
      <c r="I76" s="73">
        <v>50.87</v>
      </c>
      <c r="M76" s="73" t="s">
        <v>33</v>
      </c>
      <c r="N76" s="73">
        <v>1.7412000000000001</v>
      </c>
      <c r="O76" s="73">
        <v>50.86</v>
      </c>
    </row>
    <row r="77" spans="1:17">
      <c r="A77" s="73" t="s">
        <v>21</v>
      </c>
      <c r="B77" s="73">
        <v>0.71719999999999995</v>
      </c>
      <c r="C77" s="73">
        <v>60.86</v>
      </c>
      <c r="G77" s="73" t="s">
        <v>27</v>
      </c>
      <c r="H77" s="73">
        <v>0.73080000000000001</v>
      </c>
      <c r="I77" s="73">
        <v>60.87</v>
      </c>
      <c r="M77" s="73" t="s">
        <v>33</v>
      </c>
      <c r="N77" s="73">
        <v>1.7343999999999999</v>
      </c>
      <c r="O77" s="73">
        <v>60.86</v>
      </c>
    </row>
    <row r="78" spans="1:17">
      <c r="A78" s="73" t="s">
        <v>21</v>
      </c>
      <c r="B78" s="73">
        <v>0.71760000000000002</v>
      </c>
      <c r="C78" s="73">
        <v>70.930000000000007</v>
      </c>
      <c r="G78" s="73" t="s">
        <v>27</v>
      </c>
      <c r="H78" s="73">
        <v>0.73009999999999997</v>
      </c>
      <c r="I78" s="73">
        <v>70.87</v>
      </c>
      <c r="M78" s="73" t="s">
        <v>33</v>
      </c>
      <c r="N78" s="73">
        <v>1.7316</v>
      </c>
      <c r="O78" s="73">
        <v>70.86</v>
      </c>
    </row>
    <row r="79" spans="1:17">
      <c r="A79" s="73" t="s">
        <v>21</v>
      </c>
      <c r="B79" s="73">
        <v>0.71599999999999997</v>
      </c>
      <c r="C79" s="73">
        <v>80.900000000000006</v>
      </c>
      <c r="G79" s="73" t="s">
        <v>27</v>
      </c>
      <c r="H79" s="73">
        <v>0.72929999999999995</v>
      </c>
      <c r="I79" s="73">
        <v>80.87</v>
      </c>
      <c r="M79" s="73" t="s">
        <v>33</v>
      </c>
      <c r="N79" s="73">
        <v>1.7299</v>
      </c>
      <c r="O79" s="73">
        <v>80.86</v>
      </c>
    </row>
    <row r="80" spans="1:17">
      <c r="A80" s="73" t="s">
        <v>21</v>
      </c>
      <c r="B80" s="73">
        <v>0.71660000000000001</v>
      </c>
      <c r="C80" s="73">
        <v>90.86</v>
      </c>
      <c r="G80" s="73" t="s">
        <v>27</v>
      </c>
      <c r="H80" s="73">
        <v>0.72860000000000003</v>
      </c>
      <c r="I80" s="73">
        <v>90.87</v>
      </c>
      <c r="M80" s="73" t="s">
        <v>33</v>
      </c>
      <c r="N80" s="73">
        <v>1.7273000000000001</v>
      </c>
      <c r="O80" s="73">
        <v>90.86</v>
      </c>
    </row>
    <row r="81" spans="1:15">
      <c r="A81" s="73" t="s">
        <v>21</v>
      </c>
      <c r="B81" s="73">
        <v>0.71650000000000003</v>
      </c>
      <c r="C81" s="73">
        <v>100.93</v>
      </c>
      <c r="G81" s="73" t="s">
        <v>27</v>
      </c>
      <c r="H81" s="73">
        <v>0.7278</v>
      </c>
      <c r="I81" s="73">
        <v>100.87</v>
      </c>
      <c r="M81" s="73" t="s">
        <v>33</v>
      </c>
      <c r="N81" s="73">
        <v>1.7278</v>
      </c>
      <c r="O81" s="73">
        <v>100.86</v>
      </c>
    </row>
    <row r="82" spans="1:15">
      <c r="A82" s="73" t="s">
        <v>21</v>
      </c>
      <c r="B82" s="73">
        <v>0.71640000000000004</v>
      </c>
      <c r="C82" s="73">
        <v>110.9</v>
      </c>
      <c r="G82" s="73" t="s">
        <v>27</v>
      </c>
      <c r="H82" s="73">
        <v>0.72740000000000005</v>
      </c>
      <c r="I82" s="73">
        <v>110.87</v>
      </c>
      <c r="M82" s="73" t="s">
        <v>33</v>
      </c>
      <c r="N82" s="73">
        <v>1.7272000000000001</v>
      </c>
      <c r="O82" s="73">
        <v>110.86</v>
      </c>
    </row>
    <row r="83" spans="1:15">
      <c r="A83" s="73" t="s">
        <v>21</v>
      </c>
      <c r="B83" s="73">
        <v>0.71619999999999995</v>
      </c>
      <c r="C83" s="73">
        <v>120.86</v>
      </c>
      <c r="G83" s="73" t="s">
        <v>27</v>
      </c>
      <c r="H83" s="73">
        <v>0.72719999999999996</v>
      </c>
      <c r="I83" s="73">
        <v>120.87</v>
      </c>
      <c r="M83" s="73" t="s">
        <v>33</v>
      </c>
      <c r="N83" s="73">
        <v>1.7244999999999999</v>
      </c>
      <c r="O83" s="73">
        <v>120.86</v>
      </c>
    </row>
    <row r="84" spans="1:15">
      <c r="A84" s="73" t="s">
        <v>21</v>
      </c>
      <c r="B84" s="73">
        <v>0.71540000000000004</v>
      </c>
      <c r="C84" s="73">
        <v>130.93</v>
      </c>
      <c r="G84" s="73" t="s">
        <v>27</v>
      </c>
      <c r="H84" s="73">
        <v>0.72609999999999997</v>
      </c>
      <c r="I84" s="73">
        <v>130.87</v>
      </c>
      <c r="M84" s="73" t="s">
        <v>33</v>
      </c>
      <c r="N84" s="73">
        <v>1.72</v>
      </c>
      <c r="O84" s="73">
        <v>130.86000000000001</v>
      </c>
    </row>
    <row r="85" spans="1:15">
      <c r="A85" s="73" t="s">
        <v>21</v>
      </c>
      <c r="B85" s="73">
        <v>0.71540000000000004</v>
      </c>
      <c r="C85" s="73">
        <v>140.9</v>
      </c>
      <c r="G85" s="73" t="s">
        <v>27</v>
      </c>
      <c r="H85" s="73">
        <v>0.72529999999999994</v>
      </c>
      <c r="I85" s="73">
        <v>140.87</v>
      </c>
      <c r="M85" s="73" t="s">
        <v>33</v>
      </c>
      <c r="N85" s="73">
        <v>1.7149000000000001</v>
      </c>
      <c r="O85" s="73">
        <v>140.86000000000001</v>
      </c>
    </row>
    <row r="86" spans="1:15">
      <c r="A86" s="73" t="s">
        <v>21</v>
      </c>
      <c r="B86" s="73">
        <v>0.71519999999999995</v>
      </c>
      <c r="C86" s="73">
        <v>150.86000000000001</v>
      </c>
      <c r="G86" s="73" t="s">
        <v>27</v>
      </c>
      <c r="H86" s="73">
        <v>0.72499999999999998</v>
      </c>
      <c r="I86" s="73">
        <v>150.87</v>
      </c>
      <c r="M86" s="73" t="s">
        <v>33</v>
      </c>
      <c r="N86" s="73">
        <v>1.7057</v>
      </c>
      <c r="O86" s="73">
        <v>150.86000000000001</v>
      </c>
    </row>
    <row r="87" spans="1:15">
      <c r="A87" s="73" t="s">
        <v>21</v>
      </c>
      <c r="B87" s="73">
        <v>0.7147</v>
      </c>
      <c r="C87" s="73">
        <v>160.93</v>
      </c>
      <c r="G87" s="73" t="s">
        <v>27</v>
      </c>
      <c r="H87" s="73">
        <v>0.72419999999999995</v>
      </c>
      <c r="I87" s="73">
        <v>160.87</v>
      </c>
      <c r="M87" s="73" t="s">
        <v>33</v>
      </c>
      <c r="N87" s="73">
        <v>1.7014</v>
      </c>
      <c r="O87" s="73">
        <v>160.86000000000001</v>
      </c>
    </row>
    <row r="88" spans="1:15">
      <c r="A88" s="73" t="s">
        <v>21</v>
      </c>
      <c r="B88" s="73">
        <v>0.71460000000000001</v>
      </c>
      <c r="C88" s="73">
        <v>170.9</v>
      </c>
      <c r="G88" s="73" t="s">
        <v>27</v>
      </c>
      <c r="H88" s="73">
        <v>0.72350000000000003</v>
      </c>
      <c r="I88" s="73">
        <v>170.87</v>
      </c>
      <c r="M88" s="73" t="s">
        <v>33</v>
      </c>
      <c r="N88" s="73">
        <v>1.6988000000000001</v>
      </c>
      <c r="O88" s="73">
        <v>170.86</v>
      </c>
    </row>
    <row r="89" spans="1:15">
      <c r="A89" s="73" t="s">
        <v>21</v>
      </c>
      <c r="B89" s="73">
        <v>0.71450000000000002</v>
      </c>
      <c r="C89" s="73">
        <v>180.86</v>
      </c>
      <c r="G89" s="73" t="s">
        <v>27</v>
      </c>
      <c r="H89" s="73">
        <v>0.72299999999999998</v>
      </c>
      <c r="I89" s="73">
        <v>180.87</v>
      </c>
      <c r="M89" s="73" t="s">
        <v>33</v>
      </c>
      <c r="N89" s="73">
        <v>1.6941999999999999</v>
      </c>
      <c r="O89" s="73">
        <v>180.86</v>
      </c>
    </row>
    <row r="90" spans="1:15">
      <c r="A90" s="73" t="s">
        <v>21</v>
      </c>
      <c r="B90" s="73">
        <v>0.71409999999999996</v>
      </c>
      <c r="C90" s="73">
        <v>190.93</v>
      </c>
      <c r="G90" s="73" t="s">
        <v>27</v>
      </c>
      <c r="H90" s="73">
        <v>0.7228</v>
      </c>
      <c r="I90" s="73">
        <v>190.87</v>
      </c>
      <c r="M90" s="73" t="s">
        <v>33</v>
      </c>
      <c r="N90" s="73">
        <v>1.6901999999999999</v>
      </c>
      <c r="O90" s="73">
        <v>190.86</v>
      </c>
    </row>
    <row r="91" spans="1:15">
      <c r="A91" s="73" t="s">
        <v>21</v>
      </c>
      <c r="B91" s="73">
        <v>0.71419999999999995</v>
      </c>
      <c r="C91" s="73">
        <v>200.9</v>
      </c>
      <c r="G91" s="73" t="s">
        <v>27</v>
      </c>
      <c r="H91" s="73">
        <v>0.72250000000000003</v>
      </c>
      <c r="I91" s="73">
        <v>200.87</v>
      </c>
      <c r="M91" s="73" t="s">
        <v>33</v>
      </c>
      <c r="N91" s="73">
        <v>1.6882999999999999</v>
      </c>
      <c r="O91" s="73">
        <v>200.86</v>
      </c>
    </row>
    <row r="92" spans="1:15">
      <c r="A92" s="73" t="s">
        <v>21</v>
      </c>
      <c r="B92" s="73">
        <v>0.71430000000000005</v>
      </c>
      <c r="C92" s="73">
        <v>210.86</v>
      </c>
      <c r="G92" s="73" t="s">
        <v>27</v>
      </c>
      <c r="H92" s="73">
        <v>0.72170000000000001</v>
      </c>
      <c r="I92" s="73">
        <v>210.87</v>
      </c>
      <c r="M92" s="73" t="s">
        <v>33</v>
      </c>
      <c r="N92" s="73">
        <v>1.6827000000000001</v>
      </c>
      <c r="O92" s="73">
        <v>210.86</v>
      </c>
    </row>
    <row r="93" spans="1:15">
      <c r="A93" s="73" t="s">
        <v>21</v>
      </c>
      <c r="B93" s="73">
        <v>0.71379999999999999</v>
      </c>
      <c r="C93" s="73">
        <v>220.93</v>
      </c>
      <c r="G93" s="73" t="s">
        <v>27</v>
      </c>
      <c r="H93" s="73">
        <v>0.7218</v>
      </c>
      <c r="I93" s="73">
        <v>220.87</v>
      </c>
      <c r="M93" s="73" t="s">
        <v>33</v>
      </c>
      <c r="N93" s="73">
        <v>1.6780999999999999</v>
      </c>
      <c r="O93" s="73">
        <v>220.86</v>
      </c>
    </row>
    <row r="94" spans="1:15">
      <c r="A94" s="73" t="s">
        <v>21</v>
      </c>
      <c r="B94" s="73">
        <v>0.71340000000000003</v>
      </c>
      <c r="C94" s="73">
        <v>230.9</v>
      </c>
      <c r="G94" s="73" t="s">
        <v>27</v>
      </c>
      <c r="H94" s="73">
        <v>0.72130000000000005</v>
      </c>
      <c r="I94" s="73">
        <v>230.87</v>
      </c>
      <c r="M94" s="73" t="s">
        <v>33</v>
      </c>
      <c r="N94" s="73">
        <v>1.6742999999999999</v>
      </c>
      <c r="O94" s="73">
        <v>230.86</v>
      </c>
    </row>
    <row r="95" spans="1:15">
      <c r="A95" s="73" t="s">
        <v>21</v>
      </c>
      <c r="B95" s="73">
        <v>0.71409999999999996</v>
      </c>
      <c r="C95" s="73">
        <v>240.86</v>
      </c>
      <c r="G95" s="73" t="s">
        <v>27</v>
      </c>
      <c r="H95" s="73">
        <v>0.72089999999999999</v>
      </c>
      <c r="I95" s="73">
        <v>240.87</v>
      </c>
      <c r="M95" s="73" t="s">
        <v>33</v>
      </c>
      <c r="N95" s="73">
        <v>1.6708000000000001</v>
      </c>
      <c r="O95" s="73">
        <v>240.86</v>
      </c>
    </row>
    <row r="96" spans="1:15">
      <c r="A96" s="73" t="s">
        <v>21</v>
      </c>
      <c r="B96" s="73">
        <v>0.7137</v>
      </c>
      <c r="C96" s="73">
        <v>250.93</v>
      </c>
      <c r="G96" s="73" t="s">
        <v>27</v>
      </c>
      <c r="H96" s="73">
        <v>0.72009999999999996</v>
      </c>
      <c r="I96" s="73">
        <v>250.87</v>
      </c>
      <c r="M96" s="73" t="s">
        <v>33</v>
      </c>
      <c r="N96" s="73">
        <v>1.6666000000000001</v>
      </c>
      <c r="O96" s="73">
        <v>250.86</v>
      </c>
    </row>
    <row r="97" spans="1:17">
      <c r="A97" s="73" t="s">
        <v>21</v>
      </c>
      <c r="B97" s="73">
        <v>0.71279999999999999</v>
      </c>
      <c r="C97" s="73">
        <v>260.89999999999998</v>
      </c>
      <c r="G97" s="73" t="s">
        <v>27</v>
      </c>
      <c r="H97" s="73">
        <v>0.71989999999999998</v>
      </c>
      <c r="I97" s="73">
        <v>260.87</v>
      </c>
      <c r="M97" s="73" t="s">
        <v>33</v>
      </c>
      <c r="N97" s="73">
        <v>1.663</v>
      </c>
      <c r="O97" s="73">
        <v>260.86</v>
      </c>
    </row>
    <row r="98" spans="1:17">
      <c r="A98" s="73" t="s">
        <v>21</v>
      </c>
      <c r="B98" s="73">
        <v>0.71250000000000002</v>
      </c>
      <c r="C98" s="73">
        <v>270.86</v>
      </c>
      <c r="G98" s="73" t="s">
        <v>27</v>
      </c>
      <c r="H98" s="73">
        <v>0.72</v>
      </c>
      <c r="I98" s="73">
        <v>270.87</v>
      </c>
      <c r="M98" s="73" t="s">
        <v>33</v>
      </c>
      <c r="N98" s="73">
        <v>1.6616</v>
      </c>
      <c r="O98" s="73">
        <v>270.86</v>
      </c>
    </row>
    <row r="99" spans="1:17">
      <c r="A99" s="73" t="s">
        <v>21</v>
      </c>
      <c r="B99" s="73">
        <v>0.71189999999999998</v>
      </c>
      <c r="C99" s="73">
        <v>280.93</v>
      </c>
      <c r="G99" s="73" t="s">
        <v>27</v>
      </c>
      <c r="H99" s="73">
        <v>0.71909999999999996</v>
      </c>
      <c r="I99" s="73">
        <v>280.87</v>
      </c>
      <c r="M99" s="73" t="s">
        <v>33</v>
      </c>
      <c r="N99" s="73">
        <v>1.6596</v>
      </c>
      <c r="O99" s="73">
        <v>280.86</v>
      </c>
    </row>
    <row r="100" spans="1:17">
      <c r="A100" s="73" t="s">
        <v>21</v>
      </c>
      <c r="B100" s="73">
        <v>0.71240000000000003</v>
      </c>
      <c r="C100" s="73">
        <v>290.89999999999998</v>
      </c>
      <c r="G100" s="73" t="s">
        <v>27</v>
      </c>
      <c r="H100" s="73">
        <v>0.71909999999999996</v>
      </c>
      <c r="I100" s="73">
        <v>290.87</v>
      </c>
      <c r="M100" s="73" t="s">
        <v>33</v>
      </c>
      <c r="N100" s="73">
        <v>1.6571</v>
      </c>
      <c r="O100" s="73">
        <v>290.86</v>
      </c>
    </row>
    <row r="101" spans="1:17">
      <c r="A101" s="73" t="s">
        <v>21</v>
      </c>
      <c r="B101" s="73">
        <v>0.71279999999999999</v>
      </c>
      <c r="C101" s="73">
        <v>300.86</v>
      </c>
      <c r="G101" s="73" t="s">
        <v>27</v>
      </c>
      <c r="H101" s="73">
        <v>0.71870000000000001</v>
      </c>
      <c r="I101" s="73">
        <v>300.87</v>
      </c>
      <c r="M101" s="73" t="s">
        <v>33</v>
      </c>
      <c r="N101" s="73">
        <v>1.6536999999999999</v>
      </c>
      <c r="O101" s="73">
        <v>300.86</v>
      </c>
    </row>
    <row r="102" spans="1:17" ht="15">
      <c r="A102" s="73" t="s">
        <v>22</v>
      </c>
      <c r="B102" s="73">
        <v>0.71460000000000001</v>
      </c>
      <c r="C102" s="73">
        <v>0.89</v>
      </c>
      <c r="D102" s="6">
        <f>SLOPE(B106:B132,C106:C132)</f>
        <v>-2.5660527592494576E-5</v>
      </c>
      <c r="E102" s="72">
        <f>RSQ(B106:B132,C106:C132)</f>
        <v>0.87314716846352947</v>
      </c>
      <c r="G102" s="73" t="s">
        <v>28</v>
      </c>
      <c r="H102" s="73">
        <v>0.74729999999999996</v>
      </c>
      <c r="I102" s="73">
        <v>0.85</v>
      </c>
      <c r="J102" s="6">
        <f>SLOPE(H106:H132,I106:I132)</f>
        <v>-5.9474969474969521E-5</v>
      </c>
      <c r="K102" s="72">
        <f>RSQ(H106:H132,I106:I132)</f>
        <v>0.9506572176383411</v>
      </c>
      <c r="M102" s="73" t="s">
        <v>84</v>
      </c>
      <c r="N102" s="73">
        <v>1.6988000000000001</v>
      </c>
      <c r="O102" s="73">
        <v>0.85</v>
      </c>
      <c r="P102" s="6">
        <f>SLOPE(N106:N132,O106:O132)</f>
        <v>-2.4297924297924305E-4</v>
      </c>
      <c r="Q102" s="72">
        <f>RSQ(N106:N132,O106:O132)</f>
        <v>0.98734685292741819</v>
      </c>
    </row>
    <row r="103" spans="1:17">
      <c r="A103" s="73" t="s">
        <v>22</v>
      </c>
      <c r="B103" s="73">
        <v>0.70579999999999998</v>
      </c>
      <c r="C103" s="73">
        <v>11.36</v>
      </c>
      <c r="G103" s="73" t="s">
        <v>28</v>
      </c>
      <c r="H103" s="73">
        <v>0.74039999999999995</v>
      </c>
      <c r="I103" s="73">
        <v>11.29</v>
      </c>
      <c r="M103" s="73" t="s">
        <v>84</v>
      </c>
      <c r="N103" s="73">
        <v>1.6493</v>
      </c>
      <c r="O103" s="73">
        <v>11.28</v>
      </c>
    </row>
    <row r="104" spans="1:17">
      <c r="A104" s="73" t="s">
        <v>22</v>
      </c>
      <c r="B104" s="73">
        <v>0.70279999999999998</v>
      </c>
      <c r="C104" s="73">
        <v>21.32</v>
      </c>
      <c r="G104" s="73" t="s">
        <v>28</v>
      </c>
      <c r="H104" s="73">
        <v>0.73850000000000005</v>
      </c>
      <c r="I104" s="73">
        <v>21.29</v>
      </c>
      <c r="M104" s="73" t="s">
        <v>84</v>
      </c>
      <c r="N104" s="73">
        <v>1.6365000000000001</v>
      </c>
      <c r="O104" s="73">
        <v>21.28</v>
      </c>
    </row>
    <row r="105" spans="1:17">
      <c r="A105" s="73" t="s">
        <v>22</v>
      </c>
      <c r="B105" s="73">
        <v>0.69430000000000003</v>
      </c>
      <c r="C105" s="73">
        <v>31.29</v>
      </c>
      <c r="G105" s="73" t="s">
        <v>28</v>
      </c>
      <c r="H105" s="73">
        <v>0.73540000000000005</v>
      </c>
      <c r="I105" s="73">
        <v>31.29</v>
      </c>
      <c r="M105" s="73" t="s">
        <v>84</v>
      </c>
      <c r="N105" s="73">
        <v>1.6363000000000001</v>
      </c>
      <c r="O105" s="73">
        <v>31.28</v>
      </c>
    </row>
    <row r="106" spans="1:17">
      <c r="A106" s="73" t="s">
        <v>22</v>
      </c>
      <c r="B106" s="73">
        <v>0.69220000000000004</v>
      </c>
      <c r="C106" s="73">
        <v>41.36</v>
      </c>
      <c r="G106" s="73" t="s">
        <v>28</v>
      </c>
      <c r="H106" s="73">
        <v>0.73250000000000004</v>
      </c>
      <c r="I106" s="73">
        <v>41.29</v>
      </c>
      <c r="M106" s="73" t="s">
        <v>84</v>
      </c>
      <c r="N106" s="73">
        <v>1.6318999999999999</v>
      </c>
      <c r="O106" s="73">
        <v>41.28</v>
      </c>
    </row>
    <row r="107" spans="1:17">
      <c r="A107" s="73" t="s">
        <v>22</v>
      </c>
      <c r="B107" s="73">
        <v>0.69120000000000004</v>
      </c>
      <c r="C107" s="73">
        <v>51.32</v>
      </c>
      <c r="G107" s="73" t="s">
        <v>28</v>
      </c>
      <c r="H107" s="73">
        <v>0.73129999999999995</v>
      </c>
      <c r="I107" s="73">
        <v>51.29</v>
      </c>
      <c r="M107" s="73" t="s">
        <v>84</v>
      </c>
      <c r="N107" s="73">
        <v>1.6262000000000001</v>
      </c>
      <c r="O107" s="73">
        <v>51.28</v>
      </c>
    </row>
    <row r="108" spans="1:17">
      <c r="A108" s="73" t="s">
        <v>22</v>
      </c>
      <c r="B108" s="73">
        <v>0.69069999999999998</v>
      </c>
      <c r="C108" s="73">
        <v>61.29</v>
      </c>
      <c r="G108" s="73" t="s">
        <v>28</v>
      </c>
      <c r="H108" s="73">
        <v>0.73</v>
      </c>
      <c r="I108" s="73">
        <v>61.29</v>
      </c>
      <c r="M108" s="73" t="s">
        <v>84</v>
      </c>
      <c r="N108" s="73">
        <v>1.623</v>
      </c>
      <c r="O108" s="73">
        <v>61.28</v>
      </c>
    </row>
    <row r="109" spans="1:17">
      <c r="A109" s="73" t="s">
        <v>22</v>
      </c>
      <c r="B109" s="73">
        <v>0.69020000000000004</v>
      </c>
      <c r="C109" s="73">
        <v>71.36</v>
      </c>
      <c r="G109" s="73" t="s">
        <v>28</v>
      </c>
      <c r="H109" s="73">
        <v>0.7288</v>
      </c>
      <c r="I109" s="73">
        <v>71.290000000000006</v>
      </c>
      <c r="M109" s="73" t="s">
        <v>84</v>
      </c>
      <c r="N109" s="73">
        <v>1.6191</v>
      </c>
      <c r="O109" s="73">
        <v>71.28</v>
      </c>
    </row>
    <row r="110" spans="1:17">
      <c r="A110" s="73" t="s">
        <v>22</v>
      </c>
      <c r="B110" s="73">
        <v>0.68899999999999995</v>
      </c>
      <c r="C110" s="73">
        <v>81.319999999999993</v>
      </c>
      <c r="G110" s="73" t="s">
        <v>28</v>
      </c>
      <c r="H110" s="73">
        <v>0.72850000000000004</v>
      </c>
      <c r="I110" s="73">
        <v>81.290000000000006</v>
      </c>
      <c r="M110" s="73" t="s">
        <v>84</v>
      </c>
      <c r="N110" s="73">
        <v>1.6147</v>
      </c>
      <c r="O110" s="73">
        <v>81.28</v>
      </c>
    </row>
    <row r="111" spans="1:17">
      <c r="A111" s="73" t="s">
        <v>22</v>
      </c>
      <c r="B111" s="73">
        <v>0.68879999999999997</v>
      </c>
      <c r="C111" s="73">
        <v>91.29</v>
      </c>
      <c r="G111" s="73" t="s">
        <v>28</v>
      </c>
      <c r="H111" s="73">
        <v>0.72709999999999997</v>
      </c>
      <c r="I111" s="73">
        <v>91.29</v>
      </c>
      <c r="M111" s="73" t="s">
        <v>84</v>
      </c>
      <c r="N111" s="73">
        <v>1.6097999999999999</v>
      </c>
      <c r="O111" s="73">
        <v>91.28</v>
      </c>
    </row>
    <row r="112" spans="1:17">
      <c r="A112" s="73" t="s">
        <v>22</v>
      </c>
      <c r="B112" s="73">
        <v>0.68779999999999997</v>
      </c>
      <c r="C112" s="73">
        <v>101.36</v>
      </c>
      <c r="G112" s="73" t="s">
        <v>28</v>
      </c>
      <c r="H112" s="73">
        <v>0.7268</v>
      </c>
      <c r="I112" s="73">
        <v>101.29</v>
      </c>
      <c r="M112" s="73" t="s">
        <v>84</v>
      </c>
      <c r="N112" s="73">
        <v>1.6108</v>
      </c>
      <c r="O112" s="73">
        <v>101.28</v>
      </c>
    </row>
    <row r="113" spans="1:15">
      <c r="A113" s="73" t="s">
        <v>22</v>
      </c>
      <c r="B113" s="73">
        <v>0.68759999999999999</v>
      </c>
      <c r="C113" s="73">
        <v>111.32</v>
      </c>
      <c r="G113" s="73" t="s">
        <v>28</v>
      </c>
      <c r="H113" s="73">
        <v>0.72589999999999999</v>
      </c>
      <c r="I113" s="73">
        <v>111.29</v>
      </c>
      <c r="M113" s="73" t="s">
        <v>84</v>
      </c>
      <c r="N113" s="73">
        <v>1.6080000000000001</v>
      </c>
      <c r="O113" s="73">
        <v>111.28</v>
      </c>
    </row>
    <row r="114" spans="1:15">
      <c r="A114" s="73" t="s">
        <v>22</v>
      </c>
      <c r="B114" s="73">
        <v>0.68769999999999998</v>
      </c>
      <c r="C114" s="73">
        <v>121.29</v>
      </c>
      <c r="G114" s="73" t="s">
        <v>28</v>
      </c>
      <c r="H114" s="73">
        <v>0.72450000000000003</v>
      </c>
      <c r="I114" s="73">
        <v>121.29</v>
      </c>
      <c r="M114" s="73" t="s">
        <v>84</v>
      </c>
      <c r="N114" s="73">
        <v>1.6044</v>
      </c>
      <c r="O114" s="73">
        <v>121.28</v>
      </c>
    </row>
    <row r="115" spans="1:15">
      <c r="A115" s="73" t="s">
        <v>22</v>
      </c>
      <c r="B115" s="73">
        <v>0.68689999999999996</v>
      </c>
      <c r="C115" s="73">
        <v>131.36000000000001</v>
      </c>
      <c r="G115" s="73" t="s">
        <v>28</v>
      </c>
      <c r="H115" s="73">
        <v>0.72399999999999998</v>
      </c>
      <c r="I115" s="73">
        <v>131.29</v>
      </c>
      <c r="M115" s="73" t="s">
        <v>84</v>
      </c>
      <c r="N115" s="73">
        <v>1.6001000000000001</v>
      </c>
      <c r="O115" s="73">
        <v>131.28</v>
      </c>
    </row>
    <row r="116" spans="1:15">
      <c r="A116" s="73" t="s">
        <v>22</v>
      </c>
      <c r="B116" s="73">
        <v>0.68700000000000006</v>
      </c>
      <c r="C116" s="73">
        <v>141.32</v>
      </c>
      <c r="G116" s="73" t="s">
        <v>28</v>
      </c>
      <c r="H116" s="73">
        <v>0.72289999999999999</v>
      </c>
      <c r="I116" s="73">
        <v>141.29</v>
      </c>
      <c r="M116" s="73" t="s">
        <v>84</v>
      </c>
      <c r="N116" s="73">
        <v>1.5983000000000001</v>
      </c>
      <c r="O116" s="73">
        <v>141.28</v>
      </c>
    </row>
    <row r="117" spans="1:15">
      <c r="A117" s="73" t="s">
        <v>22</v>
      </c>
      <c r="B117" s="73">
        <v>0.68679999999999997</v>
      </c>
      <c r="C117" s="73">
        <v>151.29</v>
      </c>
      <c r="G117" s="73" t="s">
        <v>28</v>
      </c>
      <c r="H117" s="73">
        <v>0.72270000000000001</v>
      </c>
      <c r="I117" s="73">
        <v>151.29</v>
      </c>
      <c r="M117" s="73" t="s">
        <v>84</v>
      </c>
      <c r="N117" s="73">
        <v>1.5979000000000001</v>
      </c>
      <c r="O117" s="73">
        <v>151.28</v>
      </c>
    </row>
    <row r="118" spans="1:15">
      <c r="A118" s="73" t="s">
        <v>22</v>
      </c>
      <c r="B118" s="73">
        <v>0.68659999999999999</v>
      </c>
      <c r="C118" s="73">
        <v>161.36000000000001</v>
      </c>
      <c r="G118" s="73" t="s">
        <v>28</v>
      </c>
      <c r="H118" s="73">
        <v>0.7228</v>
      </c>
      <c r="I118" s="73">
        <v>161.29</v>
      </c>
      <c r="M118" s="73" t="s">
        <v>84</v>
      </c>
      <c r="N118" s="73">
        <v>1.5948</v>
      </c>
      <c r="O118" s="73">
        <v>161.28</v>
      </c>
    </row>
    <row r="119" spans="1:15">
      <c r="A119" s="73" t="s">
        <v>22</v>
      </c>
      <c r="B119" s="73">
        <v>0.68659999999999999</v>
      </c>
      <c r="C119" s="73">
        <v>171.32</v>
      </c>
      <c r="G119" s="73" t="s">
        <v>28</v>
      </c>
      <c r="H119" s="73">
        <v>0.72060000000000002</v>
      </c>
      <c r="I119" s="73">
        <v>171.29</v>
      </c>
      <c r="M119" s="73" t="s">
        <v>84</v>
      </c>
      <c r="N119" s="73">
        <v>1.5906</v>
      </c>
      <c r="O119" s="73">
        <v>171.28</v>
      </c>
    </row>
    <row r="120" spans="1:15">
      <c r="A120" s="73" t="s">
        <v>22</v>
      </c>
      <c r="B120" s="73">
        <v>0.68620000000000003</v>
      </c>
      <c r="C120" s="73">
        <v>181.29</v>
      </c>
      <c r="G120" s="73" t="s">
        <v>28</v>
      </c>
      <c r="H120" s="73">
        <v>0.72040000000000004</v>
      </c>
      <c r="I120" s="73">
        <v>181.29</v>
      </c>
      <c r="M120" s="73" t="s">
        <v>84</v>
      </c>
      <c r="N120" s="73">
        <v>1.5904</v>
      </c>
      <c r="O120" s="73">
        <v>181.28</v>
      </c>
    </row>
    <row r="121" spans="1:15">
      <c r="A121" s="73" t="s">
        <v>22</v>
      </c>
      <c r="B121" s="73">
        <v>0.6865</v>
      </c>
      <c r="C121" s="73">
        <v>191.36</v>
      </c>
      <c r="G121" s="73" t="s">
        <v>28</v>
      </c>
      <c r="H121" s="73">
        <v>0.71989999999999998</v>
      </c>
      <c r="I121" s="73">
        <v>191.29</v>
      </c>
      <c r="M121" s="73" t="s">
        <v>84</v>
      </c>
      <c r="N121" s="73">
        <v>1.5892999999999999</v>
      </c>
      <c r="O121" s="73">
        <v>191.28</v>
      </c>
    </row>
    <row r="122" spans="1:15">
      <c r="A122" s="73" t="s">
        <v>22</v>
      </c>
      <c r="B122" s="73">
        <v>0.68559999999999999</v>
      </c>
      <c r="C122" s="73">
        <v>201.32</v>
      </c>
      <c r="G122" s="73" t="s">
        <v>28</v>
      </c>
      <c r="H122" s="73">
        <v>0.7198</v>
      </c>
      <c r="I122" s="73">
        <v>201.29</v>
      </c>
      <c r="M122" s="73" t="s">
        <v>84</v>
      </c>
      <c r="N122" s="73">
        <v>1.587</v>
      </c>
      <c r="O122" s="73">
        <v>201.28</v>
      </c>
    </row>
    <row r="123" spans="1:15">
      <c r="A123" s="73" t="s">
        <v>22</v>
      </c>
      <c r="B123" s="73">
        <v>0.68600000000000005</v>
      </c>
      <c r="C123" s="73">
        <v>211.29</v>
      </c>
      <c r="G123" s="73" t="s">
        <v>28</v>
      </c>
      <c r="H123" s="73">
        <v>0.71950000000000003</v>
      </c>
      <c r="I123" s="73">
        <v>211.29</v>
      </c>
      <c r="M123" s="73" t="s">
        <v>84</v>
      </c>
      <c r="N123" s="73">
        <v>1.5831</v>
      </c>
      <c r="O123" s="73">
        <v>211.28</v>
      </c>
    </row>
    <row r="124" spans="1:15">
      <c r="A124" s="73" t="s">
        <v>22</v>
      </c>
      <c r="B124" s="73">
        <v>0.68489999999999995</v>
      </c>
      <c r="C124" s="73">
        <v>221.36</v>
      </c>
      <c r="G124" s="73" t="s">
        <v>28</v>
      </c>
      <c r="H124" s="73">
        <v>0.71909999999999996</v>
      </c>
      <c r="I124" s="73">
        <v>221.29</v>
      </c>
      <c r="M124" s="73" t="s">
        <v>84</v>
      </c>
      <c r="N124" s="73">
        <v>1.5821000000000001</v>
      </c>
      <c r="O124" s="73">
        <v>221.28</v>
      </c>
    </row>
    <row r="125" spans="1:15">
      <c r="A125" s="73" t="s">
        <v>22</v>
      </c>
      <c r="B125" s="73">
        <v>0.68500000000000005</v>
      </c>
      <c r="C125" s="73">
        <v>231.32</v>
      </c>
      <c r="G125" s="73" t="s">
        <v>28</v>
      </c>
      <c r="H125" s="73">
        <v>0.71879999999999999</v>
      </c>
      <c r="I125" s="73">
        <v>231.29</v>
      </c>
      <c r="M125" s="73" t="s">
        <v>84</v>
      </c>
      <c r="N125" s="73">
        <v>1.5817000000000001</v>
      </c>
      <c r="O125" s="73">
        <v>231.28</v>
      </c>
    </row>
    <row r="126" spans="1:15">
      <c r="A126" s="73" t="s">
        <v>22</v>
      </c>
      <c r="B126" s="73">
        <v>0.68469999999999998</v>
      </c>
      <c r="C126" s="73">
        <v>241.29</v>
      </c>
      <c r="G126" s="73" t="s">
        <v>28</v>
      </c>
      <c r="H126" s="73">
        <v>0.71870000000000001</v>
      </c>
      <c r="I126" s="73">
        <v>241.29</v>
      </c>
      <c r="M126" s="73" t="s">
        <v>84</v>
      </c>
      <c r="N126" s="73">
        <v>1.5772999999999999</v>
      </c>
      <c r="O126" s="73">
        <v>241.28</v>
      </c>
    </row>
    <row r="127" spans="1:15">
      <c r="A127" s="73" t="s">
        <v>22</v>
      </c>
      <c r="B127" s="73">
        <v>0.68510000000000004</v>
      </c>
      <c r="C127" s="73">
        <v>251.36</v>
      </c>
      <c r="G127" s="73" t="s">
        <v>28</v>
      </c>
      <c r="H127" s="73">
        <v>0.71799999999999997</v>
      </c>
      <c r="I127" s="73">
        <v>251.29</v>
      </c>
      <c r="M127" s="73" t="s">
        <v>84</v>
      </c>
      <c r="N127" s="73">
        <v>1.5757000000000001</v>
      </c>
      <c r="O127" s="73">
        <v>251.28</v>
      </c>
    </row>
    <row r="128" spans="1:15">
      <c r="A128" s="73" t="s">
        <v>22</v>
      </c>
      <c r="B128" s="73">
        <v>0.68520000000000003</v>
      </c>
      <c r="C128" s="73">
        <v>261.32</v>
      </c>
      <c r="G128" s="73" t="s">
        <v>28</v>
      </c>
      <c r="H128" s="73">
        <v>0.71750000000000003</v>
      </c>
      <c r="I128" s="73">
        <v>261.29000000000002</v>
      </c>
      <c r="M128" s="73" t="s">
        <v>84</v>
      </c>
      <c r="N128" s="73">
        <v>1.5724</v>
      </c>
      <c r="O128" s="73">
        <v>261.27999999999997</v>
      </c>
    </row>
    <row r="129" spans="1:17">
      <c r="A129" s="73" t="s">
        <v>22</v>
      </c>
      <c r="B129" s="73">
        <v>0.68500000000000005</v>
      </c>
      <c r="C129" s="73">
        <v>271.29000000000002</v>
      </c>
      <c r="G129" s="73" t="s">
        <v>28</v>
      </c>
      <c r="H129" s="73">
        <v>0.71750000000000003</v>
      </c>
      <c r="I129" s="73">
        <v>271.29000000000002</v>
      </c>
      <c r="M129" s="73" t="s">
        <v>84</v>
      </c>
      <c r="N129" s="73">
        <v>1.5705</v>
      </c>
      <c r="O129" s="73">
        <v>271.27999999999997</v>
      </c>
    </row>
    <row r="130" spans="1:17">
      <c r="A130" s="73" t="s">
        <v>22</v>
      </c>
      <c r="B130" s="73">
        <v>0.68420000000000003</v>
      </c>
      <c r="C130" s="73">
        <v>281.36</v>
      </c>
      <c r="G130" s="73" t="s">
        <v>28</v>
      </c>
      <c r="H130" s="73">
        <v>0.71709999999999996</v>
      </c>
      <c r="I130" s="73">
        <v>281.29000000000002</v>
      </c>
      <c r="M130" s="73" t="s">
        <v>84</v>
      </c>
      <c r="N130" s="73">
        <v>1.5682</v>
      </c>
      <c r="O130" s="73">
        <v>281.27999999999997</v>
      </c>
    </row>
    <row r="131" spans="1:17">
      <c r="A131" s="73" t="s">
        <v>22</v>
      </c>
      <c r="B131" s="73">
        <v>0.68469999999999998</v>
      </c>
      <c r="C131" s="73">
        <v>291.32</v>
      </c>
      <c r="G131" s="73" t="s">
        <v>28</v>
      </c>
      <c r="H131" s="73">
        <v>0.71679999999999999</v>
      </c>
      <c r="I131" s="73">
        <v>291.29000000000002</v>
      </c>
      <c r="M131" s="73" t="s">
        <v>84</v>
      </c>
      <c r="N131" s="73">
        <v>1.5661</v>
      </c>
      <c r="O131" s="73">
        <v>291.27999999999997</v>
      </c>
    </row>
    <row r="132" spans="1:17">
      <c r="A132" s="73" t="s">
        <v>22</v>
      </c>
      <c r="B132" s="73">
        <v>0.68489999999999995</v>
      </c>
      <c r="C132" s="73">
        <v>301.29000000000002</v>
      </c>
      <c r="G132" s="73" t="s">
        <v>28</v>
      </c>
      <c r="H132" s="73">
        <v>0.71619999999999995</v>
      </c>
      <c r="I132" s="73">
        <v>301.29000000000002</v>
      </c>
      <c r="M132" s="73" t="s">
        <v>84</v>
      </c>
      <c r="N132" s="73">
        <v>1.5634999999999999</v>
      </c>
      <c r="O132" s="73">
        <v>301.27999999999997</v>
      </c>
    </row>
    <row r="133" spans="1:17" ht="15">
      <c r="A133" s="73" t="s">
        <v>23</v>
      </c>
      <c r="B133" s="73">
        <v>0.72589999999999999</v>
      </c>
      <c r="C133" s="73">
        <v>1.35</v>
      </c>
      <c r="D133" s="6">
        <f>SLOPE(B137:B163,C137:C163)</f>
        <v>-4.1917454850153709E-5</v>
      </c>
      <c r="E133" s="72">
        <f>RSQ(B137:B163,C137:C163)</f>
        <v>0.8165368291223859</v>
      </c>
      <c r="G133" s="73" t="s">
        <v>29</v>
      </c>
      <c r="H133" s="73">
        <v>0.74329999999999996</v>
      </c>
      <c r="I133" s="73">
        <v>1.27</v>
      </c>
      <c r="J133" s="6">
        <f>SLOPE(H137:H163,I137:I163)</f>
        <v>-5.8064713064713069E-5</v>
      </c>
      <c r="K133" s="72">
        <f>RSQ(H137:H163,I137:I163)</f>
        <v>0.9624556476281505</v>
      </c>
      <c r="M133" s="73" t="s">
        <v>83</v>
      </c>
      <c r="N133" s="73">
        <v>1.5581</v>
      </c>
      <c r="O133" s="73">
        <v>1.28</v>
      </c>
      <c r="P133" s="6">
        <f>SLOPE(N137:N163,O137:O163)</f>
        <v>-3.0100732600732584E-4</v>
      </c>
      <c r="Q133" s="72">
        <f>RSQ(N137:N163,O137:O163)</f>
        <v>0.99701185585876695</v>
      </c>
    </row>
    <row r="134" spans="1:17">
      <c r="A134" s="73" t="s">
        <v>23</v>
      </c>
      <c r="B134" s="73">
        <v>0.71919999999999995</v>
      </c>
      <c r="C134" s="73">
        <v>11.82</v>
      </c>
      <c r="G134" s="73" t="s">
        <v>29</v>
      </c>
      <c r="H134" s="73">
        <v>0.7339</v>
      </c>
      <c r="I134" s="73">
        <v>11.72</v>
      </c>
      <c r="M134" s="73" t="s">
        <v>83</v>
      </c>
      <c r="N134" s="73">
        <v>1.5577000000000001</v>
      </c>
      <c r="O134" s="73">
        <v>11.71</v>
      </c>
    </row>
    <row r="135" spans="1:17">
      <c r="A135" s="73" t="s">
        <v>23</v>
      </c>
      <c r="B135" s="73">
        <v>0.71519999999999995</v>
      </c>
      <c r="C135" s="73">
        <v>21.79</v>
      </c>
      <c r="G135" s="73" t="s">
        <v>29</v>
      </c>
      <c r="H135" s="73">
        <v>0.72719999999999996</v>
      </c>
      <c r="I135" s="73">
        <v>21.72</v>
      </c>
      <c r="M135" s="73" t="s">
        <v>83</v>
      </c>
      <c r="N135" s="73">
        <v>1.5475000000000001</v>
      </c>
      <c r="O135" s="73">
        <v>21.71</v>
      </c>
    </row>
    <row r="136" spans="1:17">
      <c r="A136" s="73" t="s">
        <v>23</v>
      </c>
      <c r="B136" s="73">
        <v>0.71020000000000005</v>
      </c>
      <c r="C136" s="73">
        <v>31.75</v>
      </c>
      <c r="G136" s="73" t="s">
        <v>29</v>
      </c>
      <c r="H136" s="73">
        <v>0.72529999999999994</v>
      </c>
      <c r="I136" s="73">
        <v>31.72</v>
      </c>
      <c r="M136" s="73" t="s">
        <v>83</v>
      </c>
      <c r="N136" s="73">
        <v>1.5491999999999999</v>
      </c>
      <c r="O136" s="73">
        <v>31.71</v>
      </c>
    </row>
    <row r="137" spans="1:17">
      <c r="A137" s="73" t="s">
        <v>23</v>
      </c>
      <c r="B137" s="73">
        <v>0.7087</v>
      </c>
      <c r="C137" s="73">
        <v>41.82</v>
      </c>
      <c r="G137" s="73" t="s">
        <v>29</v>
      </c>
      <c r="H137" s="73">
        <v>0.72209999999999996</v>
      </c>
      <c r="I137" s="73">
        <v>41.72</v>
      </c>
      <c r="M137" s="73" t="s">
        <v>83</v>
      </c>
      <c r="N137" s="73">
        <v>1.5545</v>
      </c>
      <c r="O137" s="73">
        <v>41.71</v>
      </c>
    </row>
    <row r="138" spans="1:17">
      <c r="A138" s="73" t="s">
        <v>23</v>
      </c>
      <c r="B138" s="73">
        <v>0.70399999999999996</v>
      </c>
      <c r="C138" s="73">
        <v>51.78</v>
      </c>
      <c r="G138" s="73" t="s">
        <v>29</v>
      </c>
      <c r="H138" s="73">
        <v>0.72099999999999997</v>
      </c>
      <c r="I138" s="73">
        <v>51.72</v>
      </c>
      <c r="M138" s="73" t="s">
        <v>83</v>
      </c>
      <c r="N138" s="73">
        <v>1.5510999999999999</v>
      </c>
      <c r="O138" s="73">
        <v>51.71</v>
      </c>
    </row>
    <row r="139" spans="1:17">
      <c r="A139" s="73" t="s">
        <v>23</v>
      </c>
      <c r="B139" s="73">
        <v>0.70179999999999998</v>
      </c>
      <c r="C139" s="73">
        <v>61.75</v>
      </c>
      <c r="G139" s="73" t="s">
        <v>29</v>
      </c>
      <c r="H139" s="73">
        <v>0.71909999999999996</v>
      </c>
      <c r="I139" s="73">
        <v>61.72</v>
      </c>
      <c r="M139" s="73" t="s">
        <v>83</v>
      </c>
      <c r="N139" s="73">
        <v>1.5499000000000001</v>
      </c>
      <c r="O139" s="73">
        <v>61.71</v>
      </c>
    </row>
    <row r="140" spans="1:17">
      <c r="A140" s="73" t="s">
        <v>23</v>
      </c>
      <c r="B140" s="73">
        <v>0.70109999999999995</v>
      </c>
      <c r="C140" s="73">
        <v>71.819999999999993</v>
      </c>
      <c r="G140" s="73" t="s">
        <v>29</v>
      </c>
      <c r="H140" s="73">
        <v>0.71889999999999998</v>
      </c>
      <c r="I140" s="73">
        <v>71.72</v>
      </c>
      <c r="M140" s="73" t="s">
        <v>83</v>
      </c>
      <c r="N140" s="73">
        <v>1.5477000000000001</v>
      </c>
      <c r="O140" s="73">
        <v>71.709999999999994</v>
      </c>
    </row>
    <row r="141" spans="1:17">
      <c r="A141" s="73" t="s">
        <v>23</v>
      </c>
      <c r="B141" s="73">
        <v>0.70079999999999998</v>
      </c>
      <c r="C141" s="73">
        <v>81.78</v>
      </c>
      <c r="G141" s="73" t="s">
        <v>29</v>
      </c>
      <c r="H141" s="73">
        <v>0.71809999999999996</v>
      </c>
      <c r="I141" s="73">
        <v>81.72</v>
      </c>
      <c r="M141" s="73" t="s">
        <v>83</v>
      </c>
      <c r="N141" s="73">
        <v>1.5430999999999999</v>
      </c>
      <c r="O141" s="73">
        <v>81.709999999999994</v>
      </c>
    </row>
    <row r="142" spans="1:17">
      <c r="A142" s="73" t="s">
        <v>23</v>
      </c>
      <c r="B142" s="73">
        <v>0.69879999999999998</v>
      </c>
      <c r="C142" s="73">
        <v>91.75</v>
      </c>
      <c r="G142" s="73" t="s">
        <v>29</v>
      </c>
      <c r="H142" s="73">
        <v>0.7177</v>
      </c>
      <c r="I142" s="73">
        <v>91.72</v>
      </c>
      <c r="M142" s="73" t="s">
        <v>83</v>
      </c>
      <c r="N142" s="73">
        <v>1.5408999999999999</v>
      </c>
      <c r="O142" s="73">
        <v>91.71</v>
      </c>
    </row>
    <row r="143" spans="1:17">
      <c r="A143" s="73" t="s">
        <v>23</v>
      </c>
      <c r="B143" s="73">
        <v>0.69840000000000002</v>
      </c>
      <c r="C143" s="73">
        <v>101.82</v>
      </c>
      <c r="G143" s="73" t="s">
        <v>29</v>
      </c>
      <c r="H143" s="73">
        <v>0.7167</v>
      </c>
      <c r="I143" s="73">
        <v>101.72</v>
      </c>
      <c r="M143" s="73" t="s">
        <v>83</v>
      </c>
      <c r="N143" s="73">
        <v>1.5371999999999999</v>
      </c>
      <c r="O143" s="73">
        <v>101.71</v>
      </c>
    </row>
    <row r="144" spans="1:17">
      <c r="A144" s="73" t="s">
        <v>23</v>
      </c>
      <c r="B144" s="73">
        <v>0.69840000000000002</v>
      </c>
      <c r="C144" s="73">
        <v>111.78</v>
      </c>
      <c r="G144" s="73" t="s">
        <v>29</v>
      </c>
      <c r="H144" s="73">
        <v>0.71630000000000005</v>
      </c>
      <c r="I144" s="73">
        <v>111.72</v>
      </c>
      <c r="M144" s="73" t="s">
        <v>83</v>
      </c>
      <c r="N144" s="73">
        <v>1.5367</v>
      </c>
      <c r="O144" s="73">
        <v>111.71</v>
      </c>
    </row>
    <row r="145" spans="1:15">
      <c r="A145" s="73" t="s">
        <v>23</v>
      </c>
      <c r="B145" s="73">
        <v>0.69779999999999998</v>
      </c>
      <c r="C145" s="73">
        <v>121.75</v>
      </c>
      <c r="G145" s="73" t="s">
        <v>29</v>
      </c>
      <c r="H145" s="73">
        <v>0.71540000000000004</v>
      </c>
      <c r="I145" s="73">
        <v>121.72</v>
      </c>
      <c r="M145" s="73" t="s">
        <v>83</v>
      </c>
      <c r="N145" s="73">
        <v>1.5323</v>
      </c>
      <c r="O145" s="73">
        <v>121.71</v>
      </c>
    </row>
    <row r="146" spans="1:15">
      <c r="A146" s="73" t="s">
        <v>23</v>
      </c>
      <c r="B146" s="73">
        <v>0.69689999999999996</v>
      </c>
      <c r="C146" s="73">
        <v>131.82</v>
      </c>
      <c r="G146" s="73" t="s">
        <v>29</v>
      </c>
      <c r="H146" s="73">
        <v>0.71450000000000002</v>
      </c>
      <c r="I146" s="73">
        <v>131.72</v>
      </c>
      <c r="M146" s="73" t="s">
        <v>83</v>
      </c>
      <c r="N146" s="73">
        <v>1.5279</v>
      </c>
      <c r="O146" s="73">
        <v>131.71</v>
      </c>
    </row>
    <row r="147" spans="1:15">
      <c r="A147" s="73" t="s">
        <v>23</v>
      </c>
      <c r="B147" s="73">
        <v>0.69740000000000002</v>
      </c>
      <c r="C147" s="73">
        <v>141.78</v>
      </c>
      <c r="G147" s="73" t="s">
        <v>29</v>
      </c>
      <c r="H147" s="73">
        <v>0.71379999999999999</v>
      </c>
      <c r="I147" s="73">
        <v>141.72</v>
      </c>
      <c r="M147" s="73" t="s">
        <v>83</v>
      </c>
      <c r="N147" s="73">
        <v>1.5222</v>
      </c>
      <c r="O147" s="73">
        <v>141.71</v>
      </c>
    </row>
    <row r="148" spans="1:15">
      <c r="A148" s="73" t="s">
        <v>23</v>
      </c>
      <c r="B148" s="73">
        <v>0.69769999999999999</v>
      </c>
      <c r="C148" s="73">
        <v>151.75</v>
      </c>
      <c r="G148" s="73" t="s">
        <v>29</v>
      </c>
      <c r="H148" s="73">
        <v>0.71319999999999995</v>
      </c>
      <c r="I148" s="73">
        <v>151.72</v>
      </c>
      <c r="M148" s="73" t="s">
        <v>83</v>
      </c>
      <c r="N148" s="73">
        <v>1.5228999999999999</v>
      </c>
      <c r="O148" s="73">
        <v>151.71</v>
      </c>
    </row>
    <row r="149" spans="1:15">
      <c r="A149" s="73" t="s">
        <v>23</v>
      </c>
      <c r="B149" s="73">
        <v>0.69669999999999999</v>
      </c>
      <c r="C149" s="73">
        <v>161.82</v>
      </c>
      <c r="G149" s="73" t="s">
        <v>29</v>
      </c>
      <c r="H149" s="73">
        <v>0.71199999999999997</v>
      </c>
      <c r="I149" s="73">
        <v>161.72</v>
      </c>
      <c r="M149" s="73" t="s">
        <v>83</v>
      </c>
      <c r="N149" s="73">
        <v>1.5197000000000001</v>
      </c>
      <c r="O149" s="73">
        <v>161.71</v>
      </c>
    </row>
    <row r="150" spans="1:15">
      <c r="A150" s="73" t="s">
        <v>23</v>
      </c>
      <c r="B150" s="73">
        <v>0.69650000000000001</v>
      </c>
      <c r="C150" s="73">
        <v>171.78</v>
      </c>
      <c r="G150" s="73" t="s">
        <v>29</v>
      </c>
      <c r="H150" s="73">
        <v>0.71109999999999995</v>
      </c>
      <c r="I150" s="73">
        <v>171.72</v>
      </c>
      <c r="M150" s="73" t="s">
        <v>83</v>
      </c>
      <c r="N150" s="73">
        <v>1.5158</v>
      </c>
      <c r="O150" s="73">
        <v>171.71</v>
      </c>
    </row>
    <row r="151" spans="1:15">
      <c r="A151" s="73" t="s">
        <v>23</v>
      </c>
      <c r="B151" s="73">
        <v>0.69650000000000001</v>
      </c>
      <c r="C151" s="73">
        <v>181.75</v>
      </c>
      <c r="G151" s="73" t="s">
        <v>29</v>
      </c>
      <c r="H151" s="73">
        <v>0.71120000000000005</v>
      </c>
      <c r="I151" s="73">
        <v>181.72</v>
      </c>
      <c r="M151" s="73" t="s">
        <v>83</v>
      </c>
      <c r="N151" s="73">
        <v>1.5139</v>
      </c>
      <c r="O151" s="73">
        <v>181.71</v>
      </c>
    </row>
    <row r="152" spans="1:15">
      <c r="A152" s="73" t="s">
        <v>23</v>
      </c>
      <c r="B152" s="73">
        <v>0.69589999999999996</v>
      </c>
      <c r="C152" s="73">
        <v>191.82</v>
      </c>
      <c r="G152" s="73" t="s">
        <v>29</v>
      </c>
      <c r="H152" s="73">
        <v>0.71009999999999995</v>
      </c>
      <c r="I152" s="73">
        <v>191.72</v>
      </c>
      <c r="M152" s="73" t="s">
        <v>83</v>
      </c>
      <c r="N152" s="73">
        <v>1.5106999999999999</v>
      </c>
      <c r="O152" s="73">
        <v>191.71</v>
      </c>
    </row>
    <row r="153" spans="1:15">
      <c r="A153" s="73" t="s">
        <v>23</v>
      </c>
      <c r="B153" s="73">
        <v>0.6956</v>
      </c>
      <c r="C153" s="73">
        <v>201.79</v>
      </c>
      <c r="G153" s="73" t="s">
        <v>29</v>
      </c>
      <c r="H153" s="73">
        <v>0.71009999999999995</v>
      </c>
      <c r="I153" s="73">
        <v>201.72</v>
      </c>
      <c r="M153" s="73" t="s">
        <v>83</v>
      </c>
      <c r="N153" s="73">
        <v>1.5052000000000001</v>
      </c>
      <c r="O153" s="73">
        <v>201.71</v>
      </c>
    </row>
    <row r="154" spans="1:15">
      <c r="A154" s="73" t="s">
        <v>23</v>
      </c>
      <c r="B154" s="73">
        <v>0.69510000000000005</v>
      </c>
      <c r="C154" s="73">
        <v>211.75</v>
      </c>
      <c r="G154" s="73" t="s">
        <v>29</v>
      </c>
      <c r="H154" s="73">
        <v>0.70989999999999998</v>
      </c>
      <c r="I154" s="73">
        <v>211.72</v>
      </c>
      <c r="M154" s="73" t="s">
        <v>83</v>
      </c>
      <c r="N154" s="73">
        <v>1.5041</v>
      </c>
      <c r="O154" s="73">
        <v>211.71</v>
      </c>
    </row>
    <row r="155" spans="1:15">
      <c r="A155" s="73" t="s">
        <v>23</v>
      </c>
      <c r="B155" s="73">
        <v>0.69469999999999998</v>
      </c>
      <c r="C155" s="73">
        <v>221.82</v>
      </c>
      <c r="G155" s="73" t="s">
        <v>29</v>
      </c>
      <c r="H155" s="73">
        <v>0.70930000000000004</v>
      </c>
      <c r="I155" s="73">
        <v>221.72</v>
      </c>
      <c r="M155" s="73" t="s">
        <v>83</v>
      </c>
      <c r="N155" s="73">
        <v>1.5028999999999999</v>
      </c>
      <c r="O155" s="73">
        <v>221.71</v>
      </c>
    </row>
    <row r="156" spans="1:15">
      <c r="A156" s="73" t="s">
        <v>23</v>
      </c>
      <c r="B156" s="73">
        <v>0.69499999999999995</v>
      </c>
      <c r="C156" s="73">
        <v>231.78</v>
      </c>
      <c r="G156" s="73" t="s">
        <v>29</v>
      </c>
      <c r="H156" s="73">
        <v>0.70889999999999997</v>
      </c>
      <c r="I156" s="73">
        <v>231.72</v>
      </c>
      <c r="M156" s="73" t="s">
        <v>83</v>
      </c>
      <c r="N156" s="73">
        <v>1.4982</v>
      </c>
      <c r="O156" s="73">
        <v>231.71</v>
      </c>
    </row>
    <row r="157" spans="1:15">
      <c r="A157" s="73" t="s">
        <v>23</v>
      </c>
      <c r="B157" s="73">
        <v>0.69340000000000002</v>
      </c>
      <c r="C157" s="73">
        <v>241.75</v>
      </c>
      <c r="G157" s="73" t="s">
        <v>29</v>
      </c>
      <c r="H157" s="73">
        <v>0.70850000000000002</v>
      </c>
      <c r="I157" s="73">
        <v>241.72</v>
      </c>
      <c r="M157" s="73" t="s">
        <v>83</v>
      </c>
      <c r="N157" s="73">
        <v>1.4964999999999999</v>
      </c>
      <c r="O157" s="73">
        <v>241.71</v>
      </c>
    </row>
    <row r="158" spans="1:15">
      <c r="A158" s="73" t="s">
        <v>23</v>
      </c>
      <c r="B158" s="73">
        <v>0.69340000000000002</v>
      </c>
      <c r="C158" s="73">
        <v>251.82</v>
      </c>
      <c r="G158" s="73" t="s">
        <v>29</v>
      </c>
      <c r="H158" s="73">
        <v>0.70760000000000001</v>
      </c>
      <c r="I158" s="73">
        <v>251.72</v>
      </c>
      <c r="M158" s="73" t="s">
        <v>83</v>
      </c>
      <c r="N158" s="73">
        <v>1.4932000000000001</v>
      </c>
      <c r="O158" s="73">
        <v>251.71</v>
      </c>
    </row>
    <row r="159" spans="1:15">
      <c r="A159" s="73" t="s">
        <v>23</v>
      </c>
      <c r="B159" s="73">
        <v>0.69340000000000002</v>
      </c>
      <c r="C159" s="73">
        <v>261.77999999999997</v>
      </c>
      <c r="G159" s="73" t="s">
        <v>29</v>
      </c>
      <c r="H159" s="73">
        <v>0.7077</v>
      </c>
      <c r="I159" s="73">
        <v>261.72000000000003</v>
      </c>
      <c r="M159" s="73" t="s">
        <v>83</v>
      </c>
      <c r="N159" s="73">
        <v>1.4908999999999999</v>
      </c>
      <c r="O159" s="73">
        <v>261.70999999999998</v>
      </c>
    </row>
    <row r="160" spans="1:15">
      <c r="A160" s="73" t="s">
        <v>23</v>
      </c>
      <c r="B160" s="73">
        <v>0.69359999999999999</v>
      </c>
      <c r="C160" s="73">
        <v>271.75</v>
      </c>
      <c r="G160" s="73" t="s">
        <v>29</v>
      </c>
      <c r="H160" s="73">
        <v>0.70799999999999996</v>
      </c>
      <c r="I160" s="73">
        <v>271.72000000000003</v>
      </c>
      <c r="M160" s="73" t="s">
        <v>83</v>
      </c>
      <c r="N160" s="73">
        <v>1.4871000000000001</v>
      </c>
      <c r="O160" s="73">
        <v>271.70999999999998</v>
      </c>
    </row>
    <row r="161" spans="1:17">
      <c r="A161" s="73" t="s">
        <v>23</v>
      </c>
      <c r="B161" s="73">
        <v>0.69310000000000005</v>
      </c>
      <c r="C161" s="73">
        <v>281.82</v>
      </c>
      <c r="G161" s="73" t="s">
        <v>29</v>
      </c>
      <c r="H161" s="73">
        <v>0.70709999999999995</v>
      </c>
      <c r="I161" s="73">
        <v>281.72000000000003</v>
      </c>
      <c r="M161" s="73" t="s">
        <v>83</v>
      </c>
      <c r="N161" s="73">
        <v>1.4834000000000001</v>
      </c>
      <c r="O161" s="73">
        <v>281.70999999999998</v>
      </c>
    </row>
    <row r="162" spans="1:17">
      <c r="A162" s="73" t="s">
        <v>23</v>
      </c>
      <c r="B162" s="73">
        <v>0.69389999999999996</v>
      </c>
      <c r="C162" s="73">
        <v>291.79000000000002</v>
      </c>
      <c r="G162" s="73" t="s">
        <v>29</v>
      </c>
      <c r="H162" s="73">
        <v>0.70699999999999996</v>
      </c>
      <c r="I162" s="73">
        <v>291.72000000000003</v>
      </c>
      <c r="M162" s="73" t="s">
        <v>83</v>
      </c>
      <c r="N162" s="73">
        <v>1.4774</v>
      </c>
      <c r="O162" s="73">
        <v>291.70999999999998</v>
      </c>
    </row>
    <row r="163" spans="1:17">
      <c r="A163" s="73" t="s">
        <v>23</v>
      </c>
      <c r="B163" s="73">
        <v>0.69350000000000001</v>
      </c>
      <c r="C163" s="73">
        <v>301.75</v>
      </c>
      <c r="G163" s="73" t="s">
        <v>29</v>
      </c>
      <c r="H163" s="73">
        <v>0.70679999999999998</v>
      </c>
      <c r="I163" s="73">
        <v>301.72000000000003</v>
      </c>
      <c r="M163" s="73" t="s">
        <v>83</v>
      </c>
      <c r="N163" s="73">
        <v>1.4762</v>
      </c>
      <c r="O163" s="73">
        <v>301.70999999999998</v>
      </c>
    </row>
    <row r="164" spans="1:17" ht="15">
      <c r="A164" s="73" t="s">
        <v>24</v>
      </c>
      <c r="B164" s="73">
        <v>0.70950000000000002</v>
      </c>
      <c r="C164" s="73">
        <v>1.77</v>
      </c>
      <c r="D164" s="6">
        <f>SLOPE(B168:B194,C168:C194)</f>
        <v>-9.878318610699929E-6</v>
      </c>
      <c r="E164" s="72">
        <f>RSQ(B168:B194,C168:C194)</f>
        <v>0.66927914314950876</v>
      </c>
      <c r="G164" s="73" t="s">
        <v>30</v>
      </c>
      <c r="H164" s="73">
        <v>0.74239999999999995</v>
      </c>
      <c r="I164" s="73">
        <v>1.69</v>
      </c>
      <c r="J164" s="6">
        <f>SLOPE(H168:H194,I168:I194)</f>
        <v>-4.6825396825396768E-5</v>
      </c>
      <c r="K164" s="72">
        <f>RSQ(H168:H194,I168:I194)</f>
        <v>0.92381391517888489</v>
      </c>
      <c r="M164" s="73" t="s">
        <v>36</v>
      </c>
      <c r="N164" s="73">
        <v>1.6620999999999999</v>
      </c>
      <c r="O164" s="73">
        <v>1.7</v>
      </c>
      <c r="P164" s="6">
        <f>SLOPE(N168:N194,O168:O194)</f>
        <v>-2.5899267399267411E-4</v>
      </c>
      <c r="Q164" s="72">
        <f>RSQ(N168:N194,O168:O194)</f>
        <v>0.98169124472957048</v>
      </c>
    </row>
    <row r="165" spans="1:17">
      <c r="A165" s="73" t="s">
        <v>24</v>
      </c>
      <c r="B165" s="73">
        <v>0.7026</v>
      </c>
      <c r="C165" s="73">
        <v>12.24</v>
      </c>
      <c r="G165" s="73" t="s">
        <v>30</v>
      </c>
      <c r="H165" s="73">
        <v>0.74350000000000005</v>
      </c>
      <c r="I165" s="73">
        <v>12.14</v>
      </c>
      <c r="M165" s="73" t="s">
        <v>36</v>
      </c>
      <c r="N165" s="73">
        <v>1.6433</v>
      </c>
      <c r="O165" s="73">
        <v>12.13</v>
      </c>
    </row>
    <row r="166" spans="1:17">
      <c r="A166" s="73" t="s">
        <v>24</v>
      </c>
      <c r="B166" s="73">
        <v>0.7</v>
      </c>
      <c r="C166" s="73">
        <v>22.21</v>
      </c>
      <c r="G166" s="73" t="s">
        <v>30</v>
      </c>
      <c r="H166" s="73">
        <v>0.74329999999999996</v>
      </c>
      <c r="I166" s="73">
        <v>22.14</v>
      </c>
      <c r="M166" s="73" t="s">
        <v>36</v>
      </c>
      <c r="N166" s="73">
        <v>1.6493</v>
      </c>
      <c r="O166" s="73">
        <v>22.13</v>
      </c>
    </row>
    <row r="167" spans="1:17">
      <c r="A167" s="73" t="s">
        <v>24</v>
      </c>
      <c r="B167" s="73">
        <v>0.69669999999999999</v>
      </c>
      <c r="C167" s="73">
        <v>32.18</v>
      </c>
      <c r="G167" s="73" t="s">
        <v>30</v>
      </c>
      <c r="H167" s="73">
        <v>0.7409</v>
      </c>
      <c r="I167" s="73">
        <v>32.14</v>
      </c>
      <c r="M167" s="73" t="s">
        <v>36</v>
      </c>
      <c r="N167" s="73">
        <v>1.6506000000000001</v>
      </c>
      <c r="O167" s="73">
        <v>32.130000000000003</v>
      </c>
    </row>
    <row r="168" spans="1:17">
      <c r="A168" s="73" t="s">
        <v>24</v>
      </c>
      <c r="B168" s="73">
        <v>0.69310000000000005</v>
      </c>
      <c r="C168" s="73">
        <v>42.24</v>
      </c>
      <c r="G168" s="73" t="s">
        <v>30</v>
      </c>
      <c r="H168" s="73">
        <v>0.73909999999999998</v>
      </c>
      <c r="I168" s="73">
        <v>42.14</v>
      </c>
      <c r="M168" s="73" t="s">
        <v>36</v>
      </c>
      <c r="N168" s="73">
        <v>1.6459999999999999</v>
      </c>
      <c r="O168" s="73">
        <v>42.13</v>
      </c>
    </row>
    <row r="169" spans="1:17">
      <c r="A169" s="73" t="s">
        <v>24</v>
      </c>
      <c r="B169" s="73">
        <v>0.69310000000000005</v>
      </c>
      <c r="C169" s="73">
        <v>52.21</v>
      </c>
      <c r="G169" s="73" t="s">
        <v>30</v>
      </c>
      <c r="H169" s="73">
        <v>0.73750000000000004</v>
      </c>
      <c r="I169" s="73">
        <v>52.14</v>
      </c>
      <c r="M169" s="73" t="s">
        <v>36</v>
      </c>
      <c r="N169" s="73">
        <v>1.6466000000000001</v>
      </c>
      <c r="O169" s="73">
        <v>52.13</v>
      </c>
    </row>
    <row r="170" spans="1:17">
      <c r="A170" s="73" t="s">
        <v>24</v>
      </c>
      <c r="B170" s="73">
        <v>0.6925</v>
      </c>
      <c r="C170" s="73">
        <v>62.17</v>
      </c>
      <c r="G170" s="73" t="s">
        <v>30</v>
      </c>
      <c r="H170" s="73">
        <v>0.73650000000000004</v>
      </c>
      <c r="I170" s="73">
        <v>62.14</v>
      </c>
      <c r="M170" s="73" t="s">
        <v>36</v>
      </c>
      <c r="N170" s="73">
        <v>1.6463000000000001</v>
      </c>
      <c r="O170" s="73">
        <v>62.13</v>
      </c>
    </row>
    <row r="171" spans="1:17">
      <c r="A171" s="73" t="s">
        <v>24</v>
      </c>
      <c r="B171" s="73">
        <v>0.69240000000000002</v>
      </c>
      <c r="C171" s="73">
        <v>72.239999999999995</v>
      </c>
      <c r="G171" s="73" t="s">
        <v>30</v>
      </c>
      <c r="H171" s="73">
        <v>0.73580000000000001</v>
      </c>
      <c r="I171" s="73">
        <v>72.14</v>
      </c>
      <c r="M171" s="73" t="s">
        <v>36</v>
      </c>
      <c r="N171" s="73">
        <v>1.6427</v>
      </c>
      <c r="O171" s="73">
        <v>72.13</v>
      </c>
    </row>
    <row r="172" spans="1:17">
      <c r="A172" s="73" t="s">
        <v>24</v>
      </c>
      <c r="B172" s="73">
        <v>0.69230000000000003</v>
      </c>
      <c r="C172" s="73">
        <v>82.21</v>
      </c>
      <c r="G172" s="73" t="s">
        <v>30</v>
      </c>
      <c r="H172" s="73">
        <v>0.7349</v>
      </c>
      <c r="I172" s="73">
        <v>82.14</v>
      </c>
      <c r="M172" s="73" t="s">
        <v>36</v>
      </c>
      <c r="N172" s="73">
        <v>1.6424000000000001</v>
      </c>
      <c r="O172" s="73">
        <v>82.13</v>
      </c>
    </row>
    <row r="173" spans="1:17">
      <c r="A173" s="73" t="s">
        <v>24</v>
      </c>
      <c r="B173" s="73">
        <v>0.69189999999999996</v>
      </c>
      <c r="C173" s="73">
        <v>92.18</v>
      </c>
      <c r="G173" s="73" t="s">
        <v>30</v>
      </c>
      <c r="H173" s="73">
        <v>0.73419999999999996</v>
      </c>
      <c r="I173" s="73">
        <v>92.14</v>
      </c>
      <c r="M173" s="73" t="s">
        <v>36</v>
      </c>
      <c r="N173" s="73">
        <v>1.641</v>
      </c>
      <c r="O173" s="73">
        <v>92.13</v>
      </c>
    </row>
    <row r="174" spans="1:17">
      <c r="A174" s="73" t="s">
        <v>24</v>
      </c>
      <c r="B174" s="73">
        <v>0.69159999999999999</v>
      </c>
      <c r="C174" s="73">
        <v>102.24</v>
      </c>
      <c r="G174" s="73" t="s">
        <v>30</v>
      </c>
      <c r="H174" s="73">
        <v>0.73360000000000003</v>
      </c>
      <c r="I174" s="73">
        <v>102.14</v>
      </c>
      <c r="M174" s="73" t="s">
        <v>36</v>
      </c>
      <c r="N174" s="73">
        <v>1.6369</v>
      </c>
      <c r="O174" s="73">
        <v>102.13</v>
      </c>
    </row>
    <row r="175" spans="1:17">
      <c r="A175" s="73" t="s">
        <v>24</v>
      </c>
      <c r="B175" s="73">
        <v>0.69159999999999999</v>
      </c>
      <c r="C175" s="73">
        <v>112.21</v>
      </c>
      <c r="G175" s="73" t="s">
        <v>30</v>
      </c>
      <c r="H175" s="73">
        <v>0.73280000000000001</v>
      </c>
      <c r="I175" s="73">
        <v>112.14</v>
      </c>
      <c r="M175" s="73" t="s">
        <v>36</v>
      </c>
      <c r="N175" s="73">
        <v>1.6323000000000001</v>
      </c>
      <c r="O175" s="73">
        <v>112.13</v>
      </c>
    </row>
    <row r="176" spans="1:17">
      <c r="A176" s="73" t="s">
        <v>24</v>
      </c>
      <c r="B176" s="73">
        <v>0.69169999999999998</v>
      </c>
      <c r="C176" s="73">
        <v>122.17</v>
      </c>
      <c r="G176" s="73" t="s">
        <v>30</v>
      </c>
      <c r="H176" s="73">
        <v>0.73219999999999996</v>
      </c>
      <c r="I176" s="73">
        <v>122.14</v>
      </c>
      <c r="M176" s="73" t="s">
        <v>36</v>
      </c>
      <c r="N176" s="73">
        <v>1.6283000000000001</v>
      </c>
      <c r="O176" s="73">
        <v>122.13</v>
      </c>
    </row>
    <row r="177" spans="1:15">
      <c r="A177" s="73" t="s">
        <v>24</v>
      </c>
      <c r="B177" s="73">
        <v>0.69110000000000005</v>
      </c>
      <c r="C177" s="73">
        <v>132.24</v>
      </c>
      <c r="G177" s="73" t="s">
        <v>30</v>
      </c>
      <c r="H177" s="73">
        <v>0.73170000000000002</v>
      </c>
      <c r="I177" s="73">
        <v>132.13999999999999</v>
      </c>
      <c r="M177" s="73" t="s">
        <v>36</v>
      </c>
      <c r="N177" s="73">
        <v>1.6274</v>
      </c>
      <c r="O177" s="73">
        <v>132.13</v>
      </c>
    </row>
    <row r="178" spans="1:15">
      <c r="A178" s="73" t="s">
        <v>24</v>
      </c>
      <c r="B178" s="73">
        <v>0.69230000000000003</v>
      </c>
      <c r="C178" s="73">
        <v>142.21</v>
      </c>
      <c r="G178" s="73" t="s">
        <v>30</v>
      </c>
      <c r="H178" s="73">
        <v>0.73099999999999998</v>
      </c>
      <c r="I178" s="73">
        <v>142.13999999999999</v>
      </c>
      <c r="M178" s="73" t="s">
        <v>36</v>
      </c>
      <c r="N178" s="73">
        <v>1.6252</v>
      </c>
      <c r="O178" s="73">
        <v>142.13</v>
      </c>
    </row>
    <row r="179" spans="1:15">
      <c r="A179" s="73" t="s">
        <v>24</v>
      </c>
      <c r="B179" s="73">
        <v>0.69140000000000001</v>
      </c>
      <c r="C179" s="73">
        <v>152.16999999999999</v>
      </c>
      <c r="G179" s="73" t="s">
        <v>30</v>
      </c>
      <c r="H179" s="73">
        <v>0.73080000000000001</v>
      </c>
      <c r="I179" s="73">
        <v>152.13999999999999</v>
      </c>
      <c r="M179" s="73" t="s">
        <v>36</v>
      </c>
      <c r="N179" s="73">
        <v>1.6241000000000001</v>
      </c>
      <c r="O179" s="73">
        <v>152.13</v>
      </c>
    </row>
    <row r="180" spans="1:15">
      <c r="A180" s="73" t="s">
        <v>24</v>
      </c>
      <c r="B180" s="73">
        <v>0.6915</v>
      </c>
      <c r="C180" s="73">
        <v>162.24</v>
      </c>
      <c r="G180" s="73" t="s">
        <v>30</v>
      </c>
      <c r="H180" s="73">
        <v>0.73009999999999997</v>
      </c>
      <c r="I180" s="73">
        <v>162.13999999999999</v>
      </c>
      <c r="M180" s="73" t="s">
        <v>36</v>
      </c>
      <c r="N180" s="73">
        <v>1.6226</v>
      </c>
      <c r="O180" s="73">
        <v>162.13</v>
      </c>
    </row>
    <row r="181" spans="1:15">
      <c r="A181" s="73" t="s">
        <v>24</v>
      </c>
      <c r="B181" s="73">
        <v>0.69199999999999995</v>
      </c>
      <c r="C181" s="73">
        <v>172.21</v>
      </c>
      <c r="G181" s="73" t="s">
        <v>30</v>
      </c>
      <c r="H181" s="73">
        <v>0.7288</v>
      </c>
      <c r="I181" s="73">
        <v>172.14</v>
      </c>
      <c r="M181" s="73" t="s">
        <v>36</v>
      </c>
      <c r="N181" s="73">
        <v>1.6207</v>
      </c>
      <c r="O181" s="73">
        <v>172.13</v>
      </c>
    </row>
    <row r="182" spans="1:15">
      <c r="A182" s="73" t="s">
        <v>24</v>
      </c>
      <c r="B182" s="73">
        <v>0.69159999999999999</v>
      </c>
      <c r="C182" s="73">
        <v>182.17</v>
      </c>
      <c r="G182" s="73" t="s">
        <v>30</v>
      </c>
      <c r="H182" s="73">
        <v>0.72819999999999996</v>
      </c>
      <c r="I182" s="73">
        <v>182.14</v>
      </c>
      <c r="M182" s="73" t="s">
        <v>36</v>
      </c>
      <c r="N182" s="73">
        <v>1.6187</v>
      </c>
      <c r="O182" s="73">
        <v>182.13</v>
      </c>
    </row>
    <row r="183" spans="1:15">
      <c r="A183" s="73" t="s">
        <v>24</v>
      </c>
      <c r="B183" s="73">
        <v>0.69120000000000004</v>
      </c>
      <c r="C183" s="73">
        <v>192.24</v>
      </c>
      <c r="G183" s="73" t="s">
        <v>30</v>
      </c>
      <c r="H183" s="73">
        <v>0.72840000000000005</v>
      </c>
      <c r="I183" s="73">
        <v>192.14</v>
      </c>
      <c r="M183" s="73" t="s">
        <v>36</v>
      </c>
      <c r="N183" s="73">
        <v>1.6185</v>
      </c>
      <c r="O183" s="73">
        <v>192.13</v>
      </c>
    </row>
    <row r="184" spans="1:15">
      <c r="A184" s="73" t="s">
        <v>24</v>
      </c>
      <c r="B184" s="73">
        <v>0.69120000000000004</v>
      </c>
      <c r="C184" s="73">
        <v>202.21</v>
      </c>
      <c r="G184" s="73" t="s">
        <v>30</v>
      </c>
      <c r="H184" s="73">
        <v>0.72819999999999996</v>
      </c>
      <c r="I184" s="73">
        <v>202.14</v>
      </c>
      <c r="M184" s="73" t="s">
        <v>36</v>
      </c>
      <c r="N184" s="73">
        <v>1.6108</v>
      </c>
      <c r="O184" s="73">
        <v>202.13</v>
      </c>
    </row>
    <row r="185" spans="1:15">
      <c r="A185" s="73" t="s">
        <v>24</v>
      </c>
      <c r="B185" s="73">
        <v>0.69110000000000005</v>
      </c>
      <c r="C185" s="73">
        <v>212.18</v>
      </c>
      <c r="G185" s="73" t="s">
        <v>30</v>
      </c>
      <c r="H185" s="73">
        <v>0.72770000000000001</v>
      </c>
      <c r="I185" s="73">
        <v>212.14</v>
      </c>
      <c r="M185" s="73" t="s">
        <v>36</v>
      </c>
      <c r="N185" s="73">
        <v>1.6116999999999999</v>
      </c>
      <c r="O185" s="73">
        <v>212.13</v>
      </c>
    </row>
    <row r="186" spans="1:15">
      <c r="A186" s="73" t="s">
        <v>24</v>
      </c>
      <c r="B186" s="73">
        <v>0.69079999999999997</v>
      </c>
      <c r="C186" s="73">
        <v>222.24</v>
      </c>
      <c r="G186" s="73" t="s">
        <v>30</v>
      </c>
      <c r="H186" s="73">
        <v>0.72799999999999998</v>
      </c>
      <c r="I186" s="73">
        <v>222.14</v>
      </c>
      <c r="M186" s="73" t="s">
        <v>36</v>
      </c>
      <c r="N186" s="73">
        <v>1.6082000000000001</v>
      </c>
      <c r="O186" s="73">
        <v>222.13</v>
      </c>
    </row>
    <row r="187" spans="1:15">
      <c r="A187" s="73" t="s">
        <v>24</v>
      </c>
      <c r="B187" s="73">
        <v>0.69140000000000001</v>
      </c>
      <c r="C187" s="73">
        <v>232.21</v>
      </c>
      <c r="G187" s="73" t="s">
        <v>30</v>
      </c>
      <c r="H187" s="73">
        <v>0.72760000000000002</v>
      </c>
      <c r="I187" s="73">
        <v>232.14</v>
      </c>
      <c r="M187" s="73" t="s">
        <v>36</v>
      </c>
      <c r="N187" s="73">
        <v>1.6056999999999999</v>
      </c>
      <c r="O187" s="73">
        <v>232.13</v>
      </c>
    </row>
    <row r="188" spans="1:15">
      <c r="A188" s="73" t="s">
        <v>24</v>
      </c>
      <c r="B188" s="73">
        <v>0.68910000000000005</v>
      </c>
      <c r="C188" s="73">
        <v>242.18</v>
      </c>
      <c r="G188" s="73" t="s">
        <v>30</v>
      </c>
      <c r="H188" s="73">
        <v>0.72709999999999997</v>
      </c>
      <c r="I188" s="73">
        <v>242.14</v>
      </c>
      <c r="M188" s="73" t="s">
        <v>36</v>
      </c>
      <c r="N188" s="73">
        <v>1.6001000000000001</v>
      </c>
      <c r="O188" s="73">
        <v>242.13</v>
      </c>
    </row>
    <row r="189" spans="1:15">
      <c r="A189" s="73" t="s">
        <v>24</v>
      </c>
      <c r="B189" s="73">
        <v>0.68959999999999999</v>
      </c>
      <c r="C189" s="73">
        <v>252.24</v>
      </c>
      <c r="G189" s="73" t="s">
        <v>30</v>
      </c>
      <c r="H189" s="73">
        <v>0.72760000000000002</v>
      </c>
      <c r="I189" s="73">
        <v>252.14</v>
      </c>
      <c r="M189" s="73" t="s">
        <v>36</v>
      </c>
      <c r="N189" s="73">
        <v>1.5948</v>
      </c>
      <c r="O189" s="73">
        <v>252.13</v>
      </c>
    </row>
    <row r="190" spans="1:15">
      <c r="A190" s="73" t="s">
        <v>24</v>
      </c>
      <c r="B190" s="73">
        <v>0.69020000000000004</v>
      </c>
      <c r="C190" s="73">
        <v>262.20999999999998</v>
      </c>
      <c r="G190" s="73" t="s">
        <v>30</v>
      </c>
      <c r="H190" s="73">
        <v>0.72640000000000005</v>
      </c>
      <c r="I190" s="73">
        <v>262.14</v>
      </c>
      <c r="M190" s="73" t="s">
        <v>36</v>
      </c>
      <c r="N190" s="73">
        <v>1.5912999999999999</v>
      </c>
      <c r="O190" s="73">
        <v>262.13</v>
      </c>
    </row>
    <row r="191" spans="1:15">
      <c r="A191" s="73" t="s">
        <v>24</v>
      </c>
      <c r="B191" s="73">
        <v>0.69030000000000002</v>
      </c>
      <c r="C191" s="73">
        <v>272.17</v>
      </c>
      <c r="G191" s="73" t="s">
        <v>30</v>
      </c>
      <c r="H191" s="73">
        <v>0.72650000000000003</v>
      </c>
      <c r="I191" s="73">
        <v>272.14</v>
      </c>
      <c r="M191" s="73" t="s">
        <v>36</v>
      </c>
      <c r="N191" s="73">
        <v>1.5880000000000001</v>
      </c>
      <c r="O191" s="73">
        <v>272.13</v>
      </c>
    </row>
    <row r="192" spans="1:15">
      <c r="A192" s="73" t="s">
        <v>24</v>
      </c>
      <c r="B192" s="73">
        <v>0.69059999999999999</v>
      </c>
      <c r="C192" s="73">
        <v>282.24</v>
      </c>
      <c r="G192" s="73" t="s">
        <v>30</v>
      </c>
      <c r="H192" s="73">
        <v>0.72689999999999999</v>
      </c>
      <c r="I192" s="73">
        <v>282.14</v>
      </c>
      <c r="M192" s="73" t="s">
        <v>36</v>
      </c>
      <c r="N192" s="73">
        <v>1.5860000000000001</v>
      </c>
      <c r="O192" s="73">
        <v>282.13</v>
      </c>
    </row>
    <row r="193" spans="1:15">
      <c r="A193" s="73" t="s">
        <v>24</v>
      </c>
      <c r="B193" s="73">
        <v>0.69040000000000001</v>
      </c>
      <c r="C193" s="73">
        <v>292.20999999999998</v>
      </c>
      <c r="G193" s="73" t="s">
        <v>30</v>
      </c>
      <c r="H193" s="73">
        <v>0.72540000000000004</v>
      </c>
      <c r="I193" s="73">
        <v>292.14</v>
      </c>
      <c r="M193" s="73" t="s">
        <v>36</v>
      </c>
      <c r="N193" s="73">
        <v>1.5840000000000001</v>
      </c>
      <c r="O193" s="73">
        <v>292.13</v>
      </c>
    </row>
    <row r="194" spans="1:15">
      <c r="A194" s="73" t="s">
        <v>24</v>
      </c>
      <c r="B194" s="73">
        <v>0.69130000000000003</v>
      </c>
      <c r="C194" s="73">
        <v>302.18</v>
      </c>
      <c r="G194" s="73" t="s">
        <v>30</v>
      </c>
      <c r="H194" s="73">
        <v>0.72640000000000005</v>
      </c>
      <c r="I194" s="73">
        <v>302.14</v>
      </c>
      <c r="M194" s="73" t="s">
        <v>36</v>
      </c>
      <c r="N194" s="73">
        <v>1.5834999999999999</v>
      </c>
      <c r="O194" s="73">
        <v>302.13</v>
      </c>
    </row>
    <row r="195" spans="1:15" ht="15">
      <c r="A195" s="73" t="s">
        <v>91</v>
      </c>
      <c r="B195" s="73">
        <v>0.70920000000000005</v>
      </c>
      <c r="C195" s="73">
        <v>2.2400000000000002</v>
      </c>
      <c r="D195" s="6">
        <f>SLOPE(B199:B225,C199:C225)</f>
        <v>-3.3352740155240878E-5</v>
      </c>
      <c r="E195" s="72">
        <f>RSQ(B199:B225,C199:C225)</f>
        <v>0.92162621204955275</v>
      </c>
      <c r="G195" s="73" t="s">
        <v>90</v>
      </c>
      <c r="H195" s="73">
        <v>0.73119999999999996</v>
      </c>
      <c r="I195" s="73">
        <v>2.12</v>
      </c>
      <c r="J195" s="6">
        <f>SLOPE(H199:H225,I199:I225)</f>
        <v>-5.2710622710622692E-5</v>
      </c>
      <c r="K195" s="72">
        <f>RSQ(H199:H225,I199:I225)</f>
        <v>0.95433847156158635</v>
      </c>
    </row>
    <row r="196" spans="1:15">
      <c r="A196" s="73" t="s">
        <v>91</v>
      </c>
      <c r="B196" s="73">
        <v>0.70350000000000001</v>
      </c>
      <c r="C196" s="73">
        <v>12.71</v>
      </c>
      <c r="G196" s="73" t="s">
        <v>90</v>
      </c>
      <c r="H196" s="73">
        <v>0.7238</v>
      </c>
      <c r="I196" s="73">
        <v>12.57</v>
      </c>
    </row>
    <row r="197" spans="1:15">
      <c r="A197" s="73" t="s">
        <v>91</v>
      </c>
      <c r="B197" s="73">
        <v>0.69910000000000005</v>
      </c>
      <c r="C197" s="73">
        <v>22.67</v>
      </c>
      <c r="G197" s="73" t="s">
        <v>90</v>
      </c>
      <c r="H197" s="73">
        <v>0.7208</v>
      </c>
      <c r="I197" s="73">
        <v>22.57</v>
      </c>
    </row>
    <row r="198" spans="1:15">
      <c r="A198" s="73" t="s">
        <v>91</v>
      </c>
      <c r="B198" s="73">
        <v>0.69579999999999997</v>
      </c>
      <c r="C198" s="73">
        <v>32.64</v>
      </c>
      <c r="G198" s="73" t="s">
        <v>90</v>
      </c>
      <c r="H198" s="73">
        <v>0.71840000000000004</v>
      </c>
      <c r="I198" s="73">
        <v>32.57</v>
      </c>
    </row>
    <row r="199" spans="1:15">
      <c r="A199" s="73" t="s">
        <v>91</v>
      </c>
      <c r="B199" s="73">
        <v>0.69489999999999996</v>
      </c>
      <c r="C199" s="73">
        <v>42.71</v>
      </c>
      <c r="G199" s="73" t="s">
        <v>90</v>
      </c>
      <c r="H199" s="73">
        <v>0.71789999999999998</v>
      </c>
      <c r="I199" s="73">
        <v>42.57</v>
      </c>
    </row>
    <row r="200" spans="1:15">
      <c r="A200" s="73" t="s">
        <v>91</v>
      </c>
      <c r="B200" s="73">
        <v>0.69540000000000002</v>
      </c>
      <c r="C200" s="73">
        <v>52.67</v>
      </c>
      <c r="G200" s="73" t="s">
        <v>90</v>
      </c>
      <c r="H200" s="73">
        <v>0.71679999999999999</v>
      </c>
      <c r="I200" s="73">
        <v>52.57</v>
      </c>
    </row>
    <row r="201" spans="1:15">
      <c r="A201" s="73" t="s">
        <v>91</v>
      </c>
      <c r="B201" s="73">
        <v>0.69469999999999998</v>
      </c>
      <c r="C201" s="73">
        <v>62.64</v>
      </c>
      <c r="G201" s="73" t="s">
        <v>90</v>
      </c>
      <c r="H201" s="73">
        <v>0.71560000000000001</v>
      </c>
      <c r="I201" s="73">
        <v>62.57</v>
      </c>
    </row>
    <row r="202" spans="1:15">
      <c r="A202" s="73" t="s">
        <v>91</v>
      </c>
      <c r="B202" s="73">
        <v>0.6946</v>
      </c>
      <c r="C202" s="73">
        <v>72.709999999999994</v>
      </c>
      <c r="G202" s="73" t="s">
        <v>90</v>
      </c>
      <c r="H202" s="73">
        <v>0.71499999999999997</v>
      </c>
      <c r="I202" s="73">
        <v>72.569999999999993</v>
      </c>
    </row>
    <row r="203" spans="1:15">
      <c r="A203" s="73" t="s">
        <v>91</v>
      </c>
      <c r="B203" s="73">
        <v>0.69469999999999998</v>
      </c>
      <c r="C203" s="73">
        <v>82.67</v>
      </c>
      <c r="G203" s="73" t="s">
        <v>90</v>
      </c>
      <c r="H203" s="73">
        <v>0.71499999999999997</v>
      </c>
      <c r="I203" s="73">
        <v>82.57</v>
      </c>
    </row>
    <row r="204" spans="1:15">
      <c r="A204" s="73" t="s">
        <v>91</v>
      </c>
      <c r="B204" s="73">
        <v>0.69389999999999996</v>
      </c>
      <c r="C204" s="73">
        <v>92.64</v>
      </c>
      <c r="G204" s="73" t="s">
        <v>90</v>
      </c>
      <c r="H204" s="73">
        <v>0.71430000000000005</v>
      </c>
      <c r="I204" s="73">
        <v>92.57</v>
      </c>
    </row>
    <row r="205" spans="1:15">
      <c r="A205" s="73" t="s">
        <v>91</v>
      </c>
      <c r="B205" s="73">
        <v>0.69440000000000002</v>
      </c>
      <c r="C205" s="73">
        <v>102.71</v>
      </c>
      <c r="G205" s="73" t="s">
        <v>90</v>
      </c>
      <c r="H205" s="73">
        <v>0.71279999999999999</v>
      </c>
      <c r="I205" s="73">
        <v>102.57</v>
      </c>
    </row>
    <row r="206" spans="1:15">
      <c r="A206" s="73" t="s">
        <v>91</v>
      </c>
      <c r="B206" s="73">
        <v>0.6946</v>
      </c>
      <c r="C206" s="73">
        <v>112.67</v>
      </c>
      <c r="G206" s="73" t="s">
        <v>90</v>
      </c>
      <c r="H206" s="73">
        <v>0.71250000000000002</v>
      </c>
      <c r="I206" s="73">
        <v>112.57</v>
      </c>
    </row>
    <row r="207" spans="1:15">
      <c r="A207" s="73" t="s">
        <v>91</v>
      </c>
      <c r="B207" s="73">
        <v>0.69350000000000001</v>
      </c>
      <c r="C207" s="73">
        <v>122.64</v>
      </c>
      <c r="G207" s="73" t="s">
        <v>90</v>
      </c>
      <c r="H207" s="73">
        <v>0.71160000000000001</v>
      </c>
      <c r="I207" s="73">
        <v>122.57</v>
      </c>
    </row>
    <row r="208" spans="1:15">
      <c r="A208" s="73" t="s">
        <v>91</v>
      </c>
      <c r="B208" s="73">
        <v>0.69320000000000004</v>
      </c>
      <c r="C208" s="73">
        <v>132.71</v>
      </c>
      <c r="G208" s="73" t="s">
        <v>90</v>
      </c>
      <c r="H208" s="73">
        <v>0.7107</v>
      </c>
      <c r="I208" s="73">
        <v>132.57</v>
      </c>
    </row>
    <row r="209" spans="1:9">
      <c r="A209" s="73" t="s">
        <v>91</v>
      </c>
      <c r="B209" s="73">
        <v>0.69350000000000001</v>
      </c>
      <c r="C209" s="73">
        <v>142.66999999999999</v>
      </c>
      <c r="G209" s="73" t="s">
        <v>90</v>
      </c>
      <c r="H209" s="73">
        <v>0.71050000000000002</v>
      </c>
      <c r="I209" s="73">
        <v>142.57</v>
      </c>
    </row>
    <row r="210" spans="1:9">
      <c r="A210" s="73" t="s">
        <v>91</v>
      </c>
      <c r="B210" s="73">
        <v>0.69369999999999998</v>
      </c>
      <c r="C210" s="73">
        <v>152.63999999999999</v>
      </c>
      <c r="G210" s="73" t="s">
        <v>90</v>
      </c>
      <c r="H210" s="73">
        <v>0.70989999999999998</v>
      </c>
      <c r="I210" s="73">
        <v>152.57</v>
      </c>
    </row>
    <row r="211" spans="1:9">
      <c r="A211" s="73" t="s">
        <v>91</v>
      </c>
      <c r="B211" s="73">
        <v>0.69310000000000005</v>
      </c>
      <c r="C211" s="73">
        <v>162.71</v>
      </c>
      <c r="G211" s="73" t="s">
        <v>90</v>
      </c>
      <c r="H211" s="73">
        <v>0.70899999999999996</v>
      </c>
      <c r="I211" s="73">
        <v>162.57</v>
      </c>
    </row>
    <row r="212" spans="1:9">
      <c r="A212" s="73" t="s">
        <v>91</v>
      </c>
      <c r="B212" s="73">
        <v>0.69269999999999998</v>
      </c>
      <c r="C212" s="73">
        <v>172.67</v>
      </c>
      <c r="G212" s="73" t="s">
        <v>90</v>
      </c>
      <c r="H212" s="73">
        <v>0.70730000000000004</v>
      </c>
      <c r="I212" s="73">
        <v>172.57</v>
      </c>
    </row>
    <row r="213" spans="1:9">
      <c r="A213" s="73" t="s">
        <v>91</v>
      </c>
      <c r="B213" s="73">
        <v>0.69230000000000003</v>
      </c>
      <c r="C213" s="73">
        <v>182.64</v>
      </c>
      <c r="G213" s="73" t="s">
        <v>90</v>
      </c>
      <c r="H213" s="73">
        <v>0.70779999999999998</v>
      </c>
      <c r="I213" s="73">
        <v>182.57</v>
      </c>
    </row>
    <row r="214" spans="1:9">
      <c r="A214" s="73" t="s">
        <v>91</v>
      </c>
      <c r="B214" s="73">
        <v>0.69189999999999996</v>
      </c>
      <c r="C214" s="73">
        <v>192.71</v>
      </c>
      <c r="G214" s="73" t="s">
        <v>90</v>
      </c>
      <c r="H214" s="73">
        <v>0.70730000000000004</v>
      </c>
      <c r="I214" s="73">
        <v>192.57</v>
      </c>
    </row>
    <row r="215" spans="1:9">
      <c r="A215" s="73" t="s">
        <v>91</v>
      </c>
      <c r="B215" s="73">
        <v>0.69179999999999997</v>
      </c>
      <c r="C215" s="73">
        <v>202.67</v>
      </c>
      <c r="G215" s="73" t="s">
        <v>90</v>
      </c>
      <c r="H215" s="73">
        <v>0.70709999999999995</v>
      </c>
      <c r="I215" s="73">
        <v>202.57</v>
      </c>
    </row>
    <row r="216" spans="1:9">
      <c r="A216" s="73" t="s">
        <v>91</v>
      </c>
      <c r="B216" s="73">
        <v>0.69079999999999997</v>
      </c>
      <c r="C216" s="73">
        <v>212.64</v>
      </c>
      <c r="G216" s="73" t="s">
        <v>90</v>
      </c>
      <c r="H216" s="73">
        <v>0.70650000000000002</v>
      </c>
      <c r="I216" s="73">
        <v>212.57</v>
      </c>
    </row>
    <row r="217" spans="1:9">
      <c r="A217" s="73" t="s">
        <v>91</v>
      </c>
      <c r="B217" s="73">
        <v>0.69020000000000004</v>
      </c>
      <c r="C217" s="73">
        <v>222.71</v>
      </c>
      <c r="G217" s="73" t="s">
        <v>90</v>
      </c>
      <c r="H217" s="73">
        <v>0.70599999999999996</v>
      </c>
      <c r="I217" s="73">
        <v>222.57</v>
      </c>
    </row>
    <row r="218" spans="1:9">
      <c r="A218" s="73" t="s">
        <v>91</v>
      </c>
      <c r="B218" s="73">
        <v>0.6905</v>
      </c>
      <c r="C218" s="73">
        <v>232.67</v>
      </c>
      <c r="G218" s="73" t="s">
        <v>90</v>
      </c>
      <c r="H218" s="73">
        <v>0.70579999999999998</v>
      </c>
      <c r="I218" s="73">
        <v>232.57</v>
      </c>
    </row>
    <row r="219" spans="1:9">
      <c r="A219" s="73" t="s">
        <v>91</v>
      </c>
      <c r="B219" s="73">
        <v>0.6875</v>
      </c>
      <c r="C219" s="73">
        <v>242.64</v>
      </c>
      <c r="G219" s="73" t="s">
        <v>90</v>
      </c>
      <c r="H219" s="73">
        <v>0.7056</v>
      </c>
      <c r="I219" s="73">
        <v>242.57</v>
      </c>
    </row>
    <row r="220" spans="1:9">
      <c r="A220" s="73" t="s">
        <v>91</v>
      </c>
      <c r="B220" s="73">
        <v>0.68899999999999995</v>
      </c>
      <c r="C220" s="73">
        <v>252.71</v>
      </c>
      <c r="G220" s="73" t="s">
        <v>90</v>
      </c>
      <c r="H220" s="73">
        <v>0.70540000000000003</v>
      </c>
      <c r="I220" s="73">
        <v>252.57</v>
      </c>
    </row>
    <row r="221" spans="1:9">
      <c r="A221" s="73" t="s">
        <v>91</v>
      </c>
      <c r="B221" s="73">
        <v>0.68840000000000001</v>
      </c>
      <c r="C221" s="73">
        <v>262.67</v>
      </c>
      <c r="G221" s="73" t="s">
        <v>90</v>
      </c>
      <c r="H221" s="73">
        <v>0.7056</v>
      </c>
      <c r="I221" s="73">
        <v>262.57</v>
      </c>
    </row>
    <row r="222" spans="1:9">
      <c r="A222" s="73" t="s">
        <v>91</v>
      </c>
      <c r="B222" s="73">
        <v>0.68779999999999997</v>
      </c>
      <c r="C222" s="73">
        <v>272.64</v>
      </c>
      <c r="G222" s="73" t="s">
        <v>90</v>
      </c>
      <c r="H222" s="73">
        <v>0.70509999999999995</v>
      </c>
      <c r="I222" s="73">
        <v>272.57</v>
      </c>
    </row>
    <row r="223" spans="1:9">
      <c r="A223" s="73" t="s">
        <v>91</v>
      </c>
      <c r="B223" s="73">
        <v>0.68759999999999999</v>
      </c>
      <c r="C223" s="73">
        <v>282.70999999999998</v>
      </c>
      <c r="G223" s="73" t="s">
        <v>90</v>
      </c>
      <c r="H223" s="73">
        <v>0.70450000000000002</v>
      </c>
      <c r="I223" s="73">
        <v>282.57</v>
      </c>
    </row>
    <row r="224" spans="1:9">
      <c r="A224" s="73" t="s">
        <v>91</v>
      </c>
      <c r="B224" s="73">
        <v>0.68710000000000004</v>
      </c>
      <c r="C224" s="73">
        <v>292.67</v>
      </c>
      <c r="G224" s="73" t="s">
        <v>90</v>
      </c>
      <c r="H224" s="73">
        <v>0.70420000000000005</v>
      </c>
      <c r="I224" s="73">
        <v>292.57</v>
      </c>
    </row>
    <row r="225" spans="1:11">
      <c r="A225" s="73" t="s">
        <v>91</v>
      </c>
      <c r="B225" s="73">
        <v>0.6875</v>
      </c>
      <c r="C225" s="73">
        <v>302.64</v>
      </c>
      <c r="G225" s="73" t="s">
        <v>90</v>
      </c>
      <c r="H225" s="73">
        <v>0.70379999999999998</v>
      </c>
      <c r="I225" s="73">
        <v>302.57</v>
      </c>
    </row>
    <row r="226" spans="1:11" ht="15">
      <c r="A226" s="73" t="s">
        <v>89</v>
      </c>
      <c r="B226" s="73">
        <v>0.74450000000000005</v>
      </c>
      <c r="C226" s="73">
        <v>2.66</v>
      </c>
      <c r="D226" s="6">
        <f>SLOPE(B230:B256,C230:C256)</f>
        <v>-2.875488811496776E-5</v>
      </c>
      <c r="E226" s="72">
        <f>RSQ(B230:B256,C230:C256)</f>
        <v>0.90800943311703297</v>
      </c>
      <c r="G226" s="73" t="s">
        <v>88</v>
      </c>
      <c r="H226" s="73">
        <v>0.76239999999999997</v>
      </c>
      <c r="I226" s="73">
        <v>2.54</v>
      </c>
      <c r="J226" s="6">
        <f>SLOPE(H230:H256,I230:I256)</f>
        <v>-4.1495726495726589E-5</v>
      </c>
      <c r="K226" s="72">
        <f>RSQ(H230:H256,I230:I256)</f>
        <v>0.94261028491121679</v>
      </c>
    </row>
    <row r="227" spans="1:11">
      <c r="A227" s="73" t="s">
        <v>89</v>
      </c>
      <c r="B227" s="73">
        <v>0.73970000000000002</v>
      </c>
      <c r="C227" s="73">
        <v>13.13</v>
      </c>
      <c r="G227" s="73" t="s">
        <v>88</v>
      </c>
      <c r="H227" s="73">
        <v>0.76070000000000004</v>
      </c>
      <c r="I227" s="73">
        <v>12.99</v>
      </c>
    </row>
    <row r="228" spans="1:11">
      <c r="A228" s="73" t="s">
        <v>89</v>
      </c>
      <c r="B228" s="73">
        <v>0.73619999999999997</v>
      </c>
      <c r="C228" s="73">
        <v>23.1</v>
      </c>
      <c r="G228" s="73" t="s">
        <v>88</v>
      </c>
      <c r="H228" s="73">
        <v>0.75600000000000001</v>
      </c>
      <c r="I228" s="73">
        <v>22.99</v>
      </c>
    </row>
    <row r="229" spans="1:11">
      <c r="A229" s="73" t="s">
        <v>89</v>
      </c>
      <c r="B229" s="73">
        <v>0.73099999999999998</v>
      </c>
      <c r="C229" s="73">
        <v>33.06</v>
      </c>
      <c r="G229" s="73" t="s">
        <v>88</v>
      </c>
      <c r="H229" s="73">
        <v>0.75539999999999996</v>
      </c>
      <c r="I229" s="73">
        <v>32.99</v>
      </c>
    </row>
    <row r="230" spans="1:11">
      <c r="A230" s="73" t="s">
        <v>89</v>
      </c>
      <c r="B230" s="73">
        <v>0.73089999999999999</v>
      </c>
      <c r="C230" s="73">
        <v>43.13</v>
      </c>
      <c r="G230" s="73" t="s">
        <v>88</v>
      </c>
      <c r="H230" s="73">
        <v>0.75070000000000003</v>
      </c>
      <c r="I230" s="73">
        <v>42.99</v>
      </c>
    </row>
    <row r="231" spans="1:11">
      <c r="A231" s="73" t="s">
        <v>89</v>
      </c>
      <c r="B231" s="73">
        <v>0.73</v>
      </c>
      <c r="C231" s="73">
        <v>53.1</v>
      </c>
      <c r="G231" s="73" t="s">
        <v>88</v>
      </c>
      <c r="H231" s="73">
        <v>0.74990000000000001</v>
      </c>
      <c r="I231" s="73">
        <v>52.99</v>
      </c>
    </row>
    <row r="232" spans="1:11">
      <c r="A232" s="73" t="s">
        <v>89</v>
      </c>
      <c r="B232" s="73">
        <v>0.72919999999999996</v>
      </c>
      <c r="C232" s="73">
        <v>63.06</v>
      </c>
      <c r="G232" s="73" t="s">
        <v>88</v>
      </c>
      <c r="H232" s="73">
        <v>0.74890000000000001</v>
      </c>
      <c r="I232" s="73">
        <v>62.99</v>
      </c>
    </row>
    <row r="233" spans="1:11">
      <c r="A233" s="73" t="s">
        <v>89</v>
      </c>
      <c r="B233" s="73">
        <v>0.72919999999999996</v>
      </c>
      <c r="C233" s="73">
        <v>73.13</v>
      </c>
      <c r="G233" s="73" t="s">
        <v>88</v>
      </c>
      <c r="H233" s="73">
        <v>0.74850000000000005</v>
      </c>
      <c r="I233" s="73">
        <v>72.989999999999995</v>
      </c>
    </row>
    <row r="234" spans="1:11">
      <c r="A234" s="73" t="s">
        <v>89</v>
      </c>
      <c r="B234" s="73">
        <v>0.72889999999999999</v>
      </c>
      <c r="C234" s="73">
        <v>83.1</v>
      </c>
      <c r="G234" s="73" t="s">
        <v>88</v>
      </c>
      <c r="H234" s="73">
        <v>0.74909999999999999</v>
      </c>
      <c r="I234" s="73">
        <v>82.99</v>
      </c>
    </row>
    <row r="235" spans="1:11">
      <c r="A235" s="73" t="s">
        <v>89</v>
      </c>
      <c r="B235" s="73">
        <v>0.72860000000000003</v>
      </c>
      <c r="C235" s="73">
        <v>93.06</v>
      </c>
      <c r="G235" s="73" t="s">
        <v>88</v>
      </c>
      <c r="H235" s="73">
        <v>0.74780000000000002</v>
      </c>
      <c r="I235" s="73">
        <v>92.99</v>
      </c>
    </row>
    <row r="236" spans="1:11">
      <c r="A236" s="73" t="s">
        <v>89</v>
      </c>
      <c r="B236" s="73">
        <v>0.7288</v>
      </c>
      <c r="C236" s="73">
        <v>103.13</v>
      </c>
      <c r="G236" s="73" t="s">
        <v>88</v>
      </c>
      <c r="H236" s="73">
        <v>0.74560000000000004</v>
      </c>
      <c r="I236" s="73">
        <v>102.99</v>
      </c>
    </row>
    <row r="237" spans="1:11">
      <c r="A237" s="73" t="s">
        <v>89</v>
      </c>
      <c r="B237" s="73">
        <v>0.72860000000000003</v>
      </c>
      <c r="C237" s="73">
        <v>113.1</v>
      </c>
      <c r="G237" s="73" t="s">
        <v>88</v>
      </c>
      <c r="H237" s="73">
        <v>0.74660000000000004</v>
      </c>
      <c r="I237" s="73">
        <v>112.99</v>
      </c>
    </row>
    <row r="238" spans="1:11">
      <c r="A238" s="73" t="s">
        <v>89</v>
      </c>
      <c r="B238" s="73">
        <v>0.72829999999999995</v>
      </c>
      <c r="C238" s="73">
        <v>123.06</v>
      </c>
      <c r="G238" s="73" t="s">
        <v>88</v>
      </c>
      <c r="H238" s="73">
        <v>0.74550000000000005</v>
      </c>
      <c r="I238" s="73">
        <v>122.99</v>
      </c>
    </row>
    <row r="239" spans="1:11">
      <c r="A239" s="73" t="s">
        <v>89</v>
      </c>
      <c r="B239" s="73">
        <v>0.72750000000000004</v>
      </c>
      <c r="C239" s="73">
        <v>133.13</v>
      </c>
      <c r="G239" s="73" t="s">
        <v>88</v>
      </c>
      <c r="H239" s="73">
        <v>0.74509999999999998</v>
      </c>
      <c r="I239" s="73">
        <v>132.99</v>
      </c>
    </row>
    <row r="240" spans="1:11">
      <c r="A240" s="73" t="s">
        <v>89</v>
      </c>
      <c r="B240" s="73">
        <v>0.72840000000000005</v>
      </c>
      <c r="C240" s="73">
        <v>143.1</v>
      </c>
      <c r="G240" s="73" t="s">
        <v>88</v>
      </c>
      <c r="H240" s="73">
        <v>0.74450000000000005</v>
      </c>
      <c r="I240" s="73">
        <v>142.99</v>
      </c>
    </row>
    <row r="241" spans="1:9">
      <c r="A241" s="73" t="s">
        <v>89</v>
      </c>
      <c r="B241" s="73">
        <v>0.72770000000000001</v>
      </c>
      <c r="C241" s="73">
        <v>153.06</v>
      </c>
      <c r="G241" s="73" t="s">
        <v>88</v>
      </c>
      <c r="H241" s="73">
        <v>0.74450000000000005</v>
      </c>
      <c r="I241" s="73">
        <v>152.99</v>
      </c>
    </row>
    <row r="242" spans="1:9">
      <c r="A242" s="73" t="s">
        <v>89</v>
      </c>
      <c r="B242" s="73">
        <v>0.72750000000000004</v>
      </c>
      <c r="C242" s="73">
        <v>163.13</v>
      </c>
      <c r="G242" s="73" t="s">
        <v>88</v>
      </c>
      <c r="H242" s="73">
        <v>0.74370000000000003</v>
      </c>
      <c r="I242" s="73">
        <v>162.99</v>
      </c>
    </row>
    <row r="243" spans="1:9">
      <c r="A243" s="73" t="s">
        <v>89</v>
      </c>
      <c r="B243" s="73">
        <v>0.72729999999999995</v>
      </c>
      <c r="C243" s="73">
        <v>173.1</v>
      </c>
      <c r="G243" s="73" t="s">
        <v>88</v>
      </c>
      <c r="H243" s="73">
        <v>0.74209999999999998</v>
      </c>
      <c r="I243" s="73">
        <v>172.99</v>
      </c>
    </row>
    <row r="244" spans="1:9">
      <c r="A244" s="73" t="s">
        <v>89</v>
      </c>
      <c r="B244" s="73">
        <v>0.72729999999999995</v>
      </c>
      <c r="C244" s="73">
        <v>183.06</v>
      </c>
      <c r="G244" s="73" t="s">
        <v>88</v>
      </c>
      <c r="H244" s="73">
        <v>0.74260000000000004</v>
      </c>
      <c r="I244" s="73">
        <v>182.99</v>
      </c>
    </row>
    <row r="245" spans="1:9">
      <c r="A245" s="73" t="s">
        <v>89</v>
      </c>
      <c r="B245" s="73">
        <v>0.7268</v>
      </c>
      <c r="C245" s="73">
        <v>193.13</v>
      </c>
      <c r="G245" s="73" t="s">
        <v>88</v>
      </c>
      <c r="H245" s="73">
        <v>0.74270000000000003</v>
      </c>
      <c r="I245" s="73">
        <v>192.99</v>
      </c>
    </row>
    <row r="246" spans="1:9">
      <c r="A246" s="73" t="s">
        <v>89</v>
      </c>
      <c r="B246" s="73">
        <v>0.7268</v>
      </c>
      <c r="C246" s="73">
        <v>203.1</v>
      </c>
      <c r="G246" s="73" t="s">
        <v>88</v>
      </c>
      <c r="H246" s="73">
        <v>0.74219999999999997</v>
      </c>
      <c r="I246" s="73">
        <v>202.99</v>
      </c>
    </row>
    <row r="247" spans="1:9">
      <c r="A247" s="73" t="s">
        <v>89</v>
      </c>
      <c r="B247" s="73">
        <v>0.72589999999999999</v>
      </c>
      <c r="C247" s="73">
        <v>213.06</v>
      </c>
      <c r="G247" s="73" t="s">
        <v>88</v>
      </c>
      <c r="H247" s="73">
        <v>0.74209999999999998</v>
      </c>
      <c r="I247" s="73">
        <v>212.99</v>
      </c>
    </row>
    <row r="248" spans="1:9">
      <c r="A248" s="73" t="s">
        <v>89</v>
      </c>
      <c r="B248" s="73">
        <v>0.72560000000000002</v>
      </c>
      <c r="C248" s="73">
        <v>223.13</v>
      </c>
      <c r="G248" s="73" t="s">
        <v>88</v>
      </c>
      <c r="H248" s="73">
        <v>0.74170000000000003</v>
      </c>
      <c r="I248" s="73">
        <v>222.99</v>
      </c>
    </row>
    <row r="249" spans="1:9">
      <c r="A249" s="73" t="s">
        <v>89</v>
      </c>
      <c r="B249" s="73">
        <v>0.72619999999999996</v>
      </c>
      <c r="C249" s="73">
        <v>233.1</v>
      </c>
      <c r="G249" s="73" t="s">
        <v>88</v>
      </c>
      <c r="H249" s="73">
        <v>0.74170000000000003</v>
      </c>
      <c r="I249" s="73">
        <v>232.99</v>
      </c>
    </row>
    <row r="250" spans="1:9">
      <c r="A250" s="73" t="s">
        <v>89</v>
      </c>
      <c r="B250" s="73">
        <v>0.72240000000000004</v>
      </c>
      <c r="C250" s="73">
        <v>243.06</v>
      </c>
      <c r="G250" s="73" t="s">
        <v>88</v>
      </c>
      <c r="H250" s="73">
        <v>0.74080000000000001</v>
      </c>
      <c r="I250" s="73">
        <v>242.99</v>
      </c>
    </row>
    <row r="251" spans="1:9">
      <c r="A251" s="73" t="s">
        <v>89</v>
      </c>
      <c r="B251" s="73">
        <v>0.72370000000000001</v>
      </c>
      <c r="C251" s="73">
        <v>253.13</v>
      </c>
      <c r="G251" s="73" t="s">
        <v>88</v>
      </c>
      <c r="H251" s="73">
        <v>0.7409</v>
      </c>
      <c r="I251" s="73">
        <v>252.99</v>
      </c>
    </row>
    <row r="252" spans="1:9">
      <c r="A252" s="73" t="s">
        <v>89</v>
      </c>
      <c r="B252" s="73">
        <v>0.72509999999999997</v>
      </c>
      <c r="C252" s="73">
        <v>263.10000000000002</v>
      </c>
      <c r="G252" s="73" t="s">
        <v>88</v>
      </c>
      <c r="H252" s="73">
        <v>0.74039999999999995</v>
      </c>
      <c r="I252" s="73">
        <v>262.99</v>
      </c>
    </row>
    <row r="253" spans="1:9">
      <c r="A253" s="73" t="s">
        <v>89</v>
      </c>
      <c r="B253" s="73">
        <v>0.72340000000000004</v>
      </c>
      <c r="C253" s="73">
        <v>273.06</v>
      </c>
      <c r="G253" s="73" t="s">
        <v>88</v>
      </c>
      <c r="H253" s="73">
        <v>0.74109999999999998</v>
      </c>
      <c r="I253" s="73">
        <v>272.99</v>
      </c>
    </row>
    <row r="254" spans="1:9">
      <c r="A254" s="73" t="s">
        <v>89</v>
      </c>
      <c r="B254" s="73">
        <v>0.72360000000000002</v>
      </c>
      <c r="C254" s="73">
        <v>283.13</v>
      </c>
      <c r="G254" s="73" t="s">
        <v>88</v>
      </c>
      <c r="H254" s="73">
        <v>0.73980000000000001</v>
      </c>
      <c r="I254" s="73">
        <v>282.99</v>
      </c>
    </row>
    <row r="255" spans="1:9">
      <c r="A255" s="73" t="s">
        <v>89</v>
      </c>
      <c r="B255" s="73">
        <v>0.72319999999999995</v>
      </c>
      <c r="C255" s="73">
        <v>293.10000000000002</v>
      </c>
      <c r="G255" s="73" t="s">
        <v>88</v>
      </c>
      <c r="H255" s="73">
        <v>0.73950000000000005</v>
      </c>
      <c r="I255" s="73">
        <v>292.99</v>
      </c>
    </row>
    <row r="256" spans="1:9">
      <c r="A256" s="73" t="s">
        <v>89</v>
      </c>
      <c r="B256" s="73">
        <v>0.72240000000000004</v>
      </c>
      <c r="C256" s="73">
        <v>303.06</v>
      </c>
      <c r="G256" s="73" t="s">
        <v>88</v>
      </c>
      <c r="H256" s="73">
        <v>0.73980000000000001</v>
      </c>
      <c r="I256" s="73">
        <v>302.99</v>
      </c>
    </row>
    <row r="257" spans="1:11" ht="15">
      <c r="A257" s="73" t="s">
        <v>87</v>
      </c>
      <c r="B257" s="73">
        <v>0.72319999999999995</v>
      </c>
      <c r="C257" s="73">
        <v>3.12</v>
      </c>
      <c r="D257" s="6">
        <f>SLOPE(B261:B287,C261:C287)</f>
        <v>-1.2527124281758425E-5</v>
      </c>
      <c r="E257" s="72">
        <f>RSQ(B263:B287,C263:C287)</f>
        <v>0.62882963997938102</v>
      </c>
      <c r="G257" s="73" t="s">
        <v>86</v>
      </c>
      <c r="H257" s="73">
        <v>0.74909999999999999</v>
      </c>
      <c r="I257" s="73">
        <v>2.97</v>
      </c>
      <c r="J257" s="6">
        <f>SLOPE(H261:H287,I261:I287)</f>
        <v>-3.8833943833943847E-5</v>
      </c>
      <c r="K257" s="72">
        <f>RSQ(H261:H287,I261:I287)</f>
        <v>0.95727923913394219</v>
      </c>
    </row>
    <row r="258" spans="1:11">
      <c r="A258" s="73" t="s">
        <v>87</v>
      </c>
      <c r="B258" s="73">
        <v>0.71809999999999996</v>
      </c>
      <c r="C258" s="73">
        <v>13.59</v>
      </c>
      <c r="G258" s="73" t="s">
        <v>86</v>
      </c>
      <c r="H258" s="73">
        <v>0.73640000000000005</v>
      </c>
      <c r="I258" s="73">
        <v>13.42</v>
      </c>
    </row>
    <row r="259" spans="1:11">
      <c r="A259" s="73" t="s">
        <v>87</v>
      </c>
      <c r="B259" s="73">
        <v>0.71419999999999995</v>
      </c>
      <c r="C259" s="73">
        <v>23.56</v>
      </c>
      <c r="G259" s="73" t="s">
        <v>86</v>
      </c>
      <c r="H259" s="73">
        <v>0.73819999999999997</v>
      </c>
      <c r="I259" s="73">
        <v>23.42</v>
      </c>
    </row>
    <row r="260" spans="1:11">
      <c r="A260" s="73" t="s">
        <v>87</v>
      </c>
      <c r="B260" s="73">
        <v>0.71150000000000002</v>
      </c>
      <c r="C260" s="73">
        <v>33.520000000000003</v>
      </c>
      <c r="G260" s="73" t="s">
        <v>86</v>
      </c>
      <c r="H260" s="73">
        <v>0.73609999999999998</v>
      </c>
      <c r="I260" s="73">
        <v>33.42</v>
      </c>
    </row>
    <row r="261" spans="1:11">
      <c r="A261" s="73" t="s">
        <v>87</v>
      </c>
      <c r="B261" s="73">
        <v>0.70899999999999996</v>
      </c>
      <c r="C261" s="73">
        <v>43.59</v>
      </c>
      <c r="G261" s="73" t="s">
        <v>86</v>
      </c>
      <c r="H261" s="73">
        <v>0.73550000000000004</v>
      </c>
      <c r="I261" s="73">
        <v>43.42</v>
      </c>
    </row>
    <row r="262" spans="1:11">
      <c r="A262" s="73" t="s">
        <v>87</v>
      </c>
      <c r="B262" s="73">
        <v>0.70930000000000004</v>
      </c>
      <c r="C262" s="73">
        <v>53.56</v>
      </c>
      <c r="G262" s="73" t="s">
        <v>86</v>
      </c>
      <c r="H262" s="73">
        <v>0.73470000000000002</v>
      </c>
      <c r="I262" s="73">
        <v>53.42</v>
      </c>
    </row>
    <row r="263" spans="1:11">
      <c r="A263" s="73" t="s">
        <v>87</v>
      </c>
      <c r="B263" s="73">
        <v>0.70920000000000005</v>
      </c>
      <c r="C263" s="73">
        <v>63.52</v>
      </c>
      <c r="G263" s="73" t="s">
        <v>86</v>
      </c>
      <c r="H263" s="73">
        <v>0.73409999999999997</v>
      </c>
      <c r="I263" s="73">
        <v>63.42</v>
      </c>
    </row>
    <row r="264" spans="1:11">
      <c r="A264" s="73" t="s">
        <v>87</v>
      </c>
      <c r="B264" s="73">
        <v>0.70930000000000004</v>
      </c>
      <c r="C264" s="73">
        <v>73.59</v>
      </c>
      <c r="G264" s="73" t="s">
        <v>86</v>
      </c>
      <c r="H264" s="73">
        <v>0.73329999999999995</v>
      </c>
      <c r="I264" s="73">
        <v>73.42</v>
      </c>
    </row>
    <row r="265" spans="1:11">
      <c r="A265" s="73" t="s">
        <v>87</v>
      </c>
      <c r="B265" s="73">
        <v>0.70930000000000004</v>
      </c>
      <c r="C265" s="73">
        <v>83.56</v>
      </c>
      <c r="G265" s="73" t="s">
        <v>86</v>
      </c>
      <c r="H265" s="73">
        <v>0.73350000000000004</v>
      </c>
      <c r="I265" s="73">
        <v>83.42</v>
      </c>
    </row>
    <row r="266" spans="1:11">
      <c r="A266" s="73" t="s">
        <v>87</v>
      </c>
      <c r="B266" s="73">
        <v>0.70899999999999996</v>
      </c>
      <c r="C266" s="73">
        <v>93.52</v>
      </c>
      <c r="G266" s="73" t="s">
        <v>86</v>
      </c>
      <c r="H266" s="73">
        <v>0.7329</v>
      </c>
      <c r="I266" s="73">
        <v>93.42</v>
      </c>
    </row>
    <row r="267" spans="1:11">
      <c r="A267" s="73" t="s">
        <v>87</v>
      </c>
      <c r="B267" s="73">
        <v>0.70960000000000001</v>
      </c>
      <c r="C267" s="73">
        <v>103.59</v>
      </c>
      <c r="G267" s="73" t="s">
        <v>86</v>
      </c>
      <c r="H267" s="73">
        <v>0.7329</v>
      </c>
      <c r="I267" s="73">
        <v>103.42</v>
      </c>
    </row>
    <row r="268" spans="1:11">
      <c r="A268" s="73" t="s">
        <v>87</v>
      </c>
      <c r="B268" s="73">
        <v>0.70950000000000002</v>
      </c>
      <c r="C268" s="73">
        <v>113.56</v>
      </c>
      <c r="G268" s="73" t="s">
        <v>86</v>
      </c>
      <c r="H268" s="73">
        <v>0.73240000000000005</v>
      </c>
      <c r="I268" s="73">
        <v>113.42</v>
      </c>
    </row>
    <row r="269" spans="1:11">
      <c r="A269" s="73" t="s">
        <v>87</v>
      </c>
      <c r="B269" s="73">
        <v>0.70930000000000004</v>
      </c>
      <c r="C269" s="73">
        <v>123.52</v>
      </c>
      <c r="G269" s="73" t="s">
        <v>86</v>
      </c>
      <c r="H269" s="73">
        <v>0.73170000000000002</v>
      </c>
      <c r="I269" s="73">
        <v>123.42</v>
      </c>
    </row>
    <row r="270" spans="1:11">
      <c r="A270" s="73" t="s">
        <v>87</v>
      </c>
      <c r="B270" s="73">
        <v>0.70889999999999997</v>
      </c>
      <c r="C270" s="73">
        <v>133.59</v>
      </c>
      <c r="G270" s="73" t="s">
        <v>86</v>
      </c>
      <c r="H270" s="73">
        <v>0.73089999999999999</v>
      </c>
      <c r="I270" s="73">
        <v>133.41999999999999</v>
      </c>
    </row>
    <row r="271" spans="1:11">
      <c r="A271" s="73" t="s">
        <v>87</v>
      </c>
      <c r="B271" s="73">
        <v>0.70909999999999995</v>
      </c>
      <c r="C271" s="73">
        <v>143.56</v>
      </c>
      <c r="G271" s="73" t="s">
        <v>86</v>
      </c>
      <c r="H271" s="73">
        <v>0.73009999999999997</v>
      </c>
      <c r="I271" s="73">
        <v>143.41999999999999</v>
      </c>
    </row>
    <row r="272" spans="1:11">
      <c r="A272" s="73" t="s">
        <v>87</v>
      </c>
      <c r="B272" s="73">
        <v>0.70920000000000005</v>
      </c>
      <c r="C272" s="73">
        <v>153.52000000000001</v>
      </c>
      <c r="G272" s="73" t="s">
        <v>86</v>
      </c>
      <c r="H272" s="73">
        <v>0.73</v>
      </c>
      <c r="I272" s="73">
        <v>153.41999999999999</v>
      </c>
    </row>
    <row r="273" spans="1:9">
      <c r="A273" s="73" t="s">
        <v>87</v>
      </c>
      <c r="B273" s="73">
        <v>0.70879999999999999</v>
      </c>
      <c r="C273" s="73">
        <v>163.59</v>
      </c>
      <c r="G273" s="73" t="s">
        <v>86</v>
      </c>
      <c r="H273" s="73">
        <v>0.72929999999999995</v>
      </c>
      <c r="I273" s="73">
        <v>163.41999999999999</v>
      </c>
    </row>
    <row r="274" spans="1:9">
      <c r="A274" s="73" t="s">
        <v>87</v>
      </c>
      <c r="B274" s="73">
        <v>0.70899999999999996</v>
      </c>
      <c r="C274" s="73">
        <v>173.56</v>
      </c>
      <c r="G274" s="73" t="s">
        <v>86</v>
      </c>
      <c r="H274" s="73">
        <v>0.72850000000000004</v>
      </c>
      <c r="I274" s="73">
        <v>173.42</v>
      </c>
    </row>
    <row r="275" spans="1:9">
      <c r="A275" s="73" t="s">
        <v>87</v>
      </c>
      <c r="B275" s="73">
        <v>0.70879999999999999</v>
      </c>
      <c r="C275" s="73">
        <v>183.52</v>
      </c>
      <c r="G275" s="73" t="s">
        <v>86</v>
      </c>
      <c r="H275" s="73">
        <v>0.72840000000000005</v>
      </c>
      <c r="I275" s="73">
        <v>183.42</v>
      </c>
    </row>
    <row r="276" spans="1:9">
      <c r="A276" s="73" t="s">
        <v>87</v>
      </c>
      <c r="B276" s="73">
        <v>0.70830000000000004</v>
      </c>
      <c r="C276" s="73">
        <v>193.59</v>
      </c>
      <c r="G276" s="73" t="s">
        <v>86</v>
      </c>
      <c r="H276" s="73">
        <v>0.72770000000000001</v>
      </c>
      <c r="I276" s="73">
        <v>193.42</v>
      </c>
    </row>
    <row r="277" spans="1:9">
      <c r="A277" s="73" t="s">
        <v>87</v>
      </c>
      <c r="B277" s="73">
        <v>0.7087</v>
      </c>
      <c r="C277" s="73">
        <v>203.56</v>
      </c>
      <c r="G277" s="73" t="s">
        <v>86</v>
      </c>
      <c r="H277" s="73">
        <v>0.72760000000000002</v>
      </c>
      <c r="I277" s="73">
        <v>203.42</v>
      </c>
    </row>
    <row r="278" spans="1:9">
      <c r="A278" s="73" t="s">
        <v>87</v>
      </c>
      <c r="B278" s="73">
        <v>0.70789999999999997</v>
      </c>
      <c r="C278" s="73">
        <v>213.53</v>
      </c>
      <c r="G278" s="73" t="s">
        <v>86</v>
      </c>
      <c r="H278" s="73">
        <v>0.72719999999999996</v>
      </c>
      <c r="I278" s="73">
        <v>213.42</v>
      </c>
    </row>
    <row r="279" spans="1:9">
      <c r="A279" s="73" t="s">
        <v>87</v>
      </c>
      <c r="B279" s="73">
        <v>0.70799999999999996</v>
      </c>
      <c r="C279" s="73">
        <v>223.59</v>
      </c>
      <c r="G279" s="73" t="s">
        <v>86</v>
      </c>
      <c r="H279" s="73">
        <v>0.7278</v>
      </c>
      <c r="I279" s="73">
        <v>223.42</v>
      </c>
    </row>
    <row r="280" spans="1:9">
      <c r="A280" s="73" t="s">
        <v>87</v>
      </c>
      <c r="B280" s="73">
        <v>0.70840000000000003</v>
      </c>
      <c r="C280" s="73">
        <v>233.56</v>
      </c>
      <c r="G280" s="73" t="s">
        <v>86</v>
      </c>
      <c r="H280" s="73">
        <v>0.72699999999999998</v>
      </c>
      <c r="I280" s="73">
        <v>233.42</v>
      </c>
    </row>
    <row r="281" spans="1:9">
      <c r="A281" s="73" t="s">
        <v>87</v>
      </c>
      <c r="B281" s="73">
        <v>0.70420000000000005</v>
      </c>
      <c r="C281" s="73">
        <v>243.52</v>
      </c>
      <c r="G281" s="73" t="s">
        <v>86</v>
      </c>
      <c r="H281" s="73">
        <v>0.72650000000000003</v>
      </c>
      <c r="I281" s="73">
        <v>243.42</v>
      </c>
    </row>
    <row r="282" spans="1:9">
      <c r="A282" s="73" t="s">
        <v>87</v>
      </c>
      <c r="B282" s="73">
        <v>0.70809999999999995</v>
      </c>
      <c r="C282" s="73">
        <v>253.59</v>
      </c>
      <c r="G282" s="73" t="s">
        <v>86</v>
      </c>
      <c r="H282" s="73">
        <v>0.72650000000000003</v>
      </c>
      <c r="I282" s="73">
        <v>253.42</v>
      </c>
    </row>
    <row r="283" spans="1:9">
      <c r="A283" s="73" t="s">
        <v>87</v>
      </c>
      <c r="B283" s="73">
        <v>0.70699999999999996</v>
      </c>
      <c r="C283" s="73">
        <v>263.56</v>
      </c>
      <c r="G283" s="73" t="s">
        <v>86</v>
      </c>
      <c r="H283" s="73">
        <v>0.72640000000000005</v>
      </c>
      <c r="I283" s="73">
        <v>263.42</v>
      </c>
    </row>
    <row r="284" spans="1:9">
      <c r="A284" s="73" t="s">
        <v>87</v>
      </c>
      <c r="B284" s="73">
        <v>0.70669999999999999</v>
      </c>
      <c r="C284" s="73">
        <v>273.52</v>
      </c>
      <c r="G284" s="73" t="s">
        <v>86</v>
      </c>
      <c r="H284" s="73">
        <v>0.72709999999999997</v>
      </c>
      <c r="I284" s="73">
        <v>273.42</v>
      </c>
    </row>
    <row r="285" spans="1:9">
      <c r="A285" s="73" t="s">
        <v>87</v>
      </c>
      <c r="B285" s="73">
        <v>0.70669999999999999</v>
      </c>
      <c r="C285" s="73">
        <v>283.58999999999997</v>
      </c>
      <c r="G285" s="73" t="s">
        <v>86</v>
      </c>
      <c r="H285" s="73">
        <v>0.72609999999999997</v>
      </c>
      <c r="I285" s="73">
        <v>283.42</v>
      </c>
    </row>
    <row r="286" spans="1:9">
      <c r="A286" s="73" t="s">
        <v>87</v>
      </c>
      <c r="B286" s="73">
        <v>0.70630000000000004</v>
      </c>
      <c r="C286" s="73">
        <v>293.56</v>
      </c>
      <c r="G286" s="73" t="s">
        <v>86</v>
      </c>
      <c r="H286" s="73">
        <v>0.72509999999999997</v>
      </c>
      <c r="I286" s="73">
        <v>293.42</v>
      </c>
    </row>
    <row r="287" spans="1:9">
      <c r="A287" s="73" t="s">
        <v>87</v>
      </c>
      <c r="B287" s="73">
        <v>0.70669999999999999</v>
      </c>
      <c r="C287" s="73">
        <v>303.52</v>
      </c>
      <c r="G287" s="73" t="s">
        <v>86</v>
      </c>
      <c r="H287" s="73">
        <v>0.72540000000000004</v>
      </c>
      <c r="I287" s="73">
        <v>303.42</v>
      </c>
    </row>
    <row r="288" spans="1:9" ht="15">
      <c r="D288" s="6"/>
      <c r="E288" s="72"/>
    </row>
    <row r="505" spans="1:3">
      <c r="A505" s="73"/>
      <c r="B505" s="73"/>
      <c r="C505" s="73"/>
    </row>
    <row r="506" spans="1:3">
      <c r="A506" s="73"/>
      <c r="B506" s="73"/>
      <c r="C506" s="73"/>
    </row>
    <row r="507" spans="1:3">
      <c r="A507" s="73"/>
      <c r="B507" s="73"/>
      <c r="C507" s="73"/>
    </row>
    <row r="508" spans="1:3">
      <c r="A508" s="73"/>
      <c r="B508" s="73"/>
      <c r="C508" s="73"/>
    </row>
    <row r="509" spans="1:3">
      <c r="A509" s="73"/>
      <c r="B509" s="73"/>
      <c r="C509" s="73"/>
    </row>
    <row r="510" spans="1:3">
      <c r="A510" s="73"/>
      <c r="B510" s="73"/>
      <c r="C510" s="73"/>
    </row>
    <row r="511" spans="1:3">
      <c r="A511" s="73"/>
      <c r="B511" s="73"/>
      <c r="C511" s="73"/>
    </row>
    <row r="512" spans="1:3">
      <c r="A512" s="73"/>
      <c r="B512" s="73"/>
      <c r="C512" s="73"/>
    </row>
    <row r="513" spans="1:3">
      <c r="A513" s="73"/>
      <c r="B513" s="73"/>
      <c r="C513" s="73"/>
    </row>
    <row r="514" spans="1:3">
      <c r="A514" s="73"/>
      <c r="B514" s="73"/>
      <c r="C514" s="73"/>
    </row>
    <row r="515" spans="1:3">
      <c r="A515" s="73"/>
      <c r="B515" s="73"/>
      <c r="C515" s="73"/>
    </row>
    <row r="516" spans="1:3">
      <c r="A516" s="73"/>
      <c r="B516" s="73"/>
      <c r="C516" s="73"/>
    </row>
    <row r="517" spans="1:3">
      <c r="A517" s="73"/>
      <c r="B517" s="73"/>
      <c r="C517" s="73"/>
    </row>
    <row r="518" spans="1:3">
      <c r="A518" s="73"/>
      <c r="B518" s="73"/>
      <c r="C518" s="73"/>
    </row>
    <row r="519" spans="1:3">
      <c r="A519" s="73"/>
      <c r="B519" s="73"/>
      <c r="C519" s="73"/>
    </row>
    <row r="520" spans="1:3">
      <c r="A520" s="73"/>
      <c r="B520" s="73"/>
      <c r="C520" s="73"/>
    </row>
    <row r="521" spans="1:3">
      <c r="A521" s="73"/>
      <c r="B521" s="73"/>
      <c r="C521" s="73"/>
    </row>
    <row r="522" spans="1:3">
      <c r="A522" s="73"/>
      <c r="B522" s="73"/>
      <c r="C522" s="73"/>
    </row>
    <row r="523" spans="1:3">
      <c r="A523" s="73"/>
      <c r="B523" s="73"/>
      <c r="C523" s="73"/>
    </row>
    <row r="524" spans="1:3">
      <c r="A524" s="73"/>
      <c r="B524" s="73"/>
      <c r="C524" s="73"/>
    </row>
    <row r="525" spans="1:3">
      <c r="A525" s="73"/>
      <c r="B525" s="73"/>
      <c r="C525" s="73"/>
    </row>
    <row r="526" spans="1:3">
      <c r="A526" s="73"/>
      <c r="B526" s="73"/>
      <c r="C526" s="73"/>
    </row>
    <row r="527" spans="1:3">
      <c r="A527" s="73"/>
      <c r="B527" s="73"/>
      <c r="C527" s="73"/>
    </row>
    <row r="528" spans="1:3">
      <c r="A528" s="73"/>
      <c r="B528" s="73"/>
      <c r="C528" s="73"/>
    </row>
    <row r="529" spans="1:3">
      <c r="A529" s="73"/>
      <c r="B529" s="73"/>
      <c r="C529" s="73"/>
    </row>
    <row r="530" spans="1:3">
      <c r="A530" s="73"/>
      <c r="B530" s="73"/>
      <c r="C530" s="73"/>
    </row>
    <row r="531" spans="1:3">
      <c r="A531" s="73"/>
      <c r="B531" s="73"/>
      <c r="C531" s="73"/>
    </row>
    <row r="532" spans="1:3">
      <c r="A532" s="73"/>
      <c r="B532" s="73"/>
      <c r="C532" s="73"/>
    </row>
    <row r="533" spans="1:3">
      <c r="A533" s="73"/>
      <c r="B533" s="73"/>
      <c r="C533" s="73"/>
    </row>
    <row r="534" spans="1:3">
      <c r="A534" s="73"/>
      <c r="B534" s="73"/>
      <c r="C534" s="73"/>
    </row>
    <row r="535" spans="1:3">
      <c r="A535" s="73"/>
      <c r="B535" s="73"/>
      <c r="C535" s="73"/>
    </row>
  </sheetData>
  <autoFilter ref="D2:D535"/>
  <pageMargins left="0.75" right="0.75" top="1" bottom="1" header="0.5" footer="0.5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Raw data 245 nm">
    <tabColor theme="4" tint="0.59999389629810485"/>
  </sheetPr>
  <dimension ref="A2:R188"/>
  <sheetViews>
    <sheetView topLeftCell="G4" zoomScale="91" zoomScaleNormal="91" workbookViewId="0">
      <selection activeCell="M32" sqref="M32"/>
    </sheetView>
  </sheetViews>
  <sheetFormatPr defaultColWidth="28.5703125" defaultRowHeight="14.25"/>
  <cols>
    <col min="1" max="1" width="33.28515625" style="81" customWidth="1"/>
    <col min="2" max="2" width="17" style="81" bestFit="1" customWidth="1"/>
    <col min="3" max="3" width="21.140625" style="81" bestFit="1" customWidth="1"/>
    <col min="4" max="4" width="16.28515625" style="81" bestFit="1" customWidth="1"/>
    <col min="5" max="5" width="18.5703125" style="81" bestFit="1" customWidth="1"/>
    <col min="6" max="6" width="21.5703125" style="81" bestFit="1" customWidth="1"/>
    <col min="7" max="7" width="13.5703125" style="81" bestFit="1" customWidth="1"/>
    <col min="8" max="8" width="26.42578125" style="81" bestFit="1" customWidth="1"/>
    <col min="9" max="9" width="21.140625" style="81" bestFit="1" customWidth="1"/>
    <col min="10" max="10" width="16.28515625" style="81" bestFit="1" customWidth="1"/>
    <col min="11" max="11" width="18.5703125" style="81" bestFit="1" customWidth="1"/>
    <col min="12" max="12" width="19.28515625" style="81" bestFit="1" customWidth="1"/>
    <col min="13" max="13" width="15.5703125" style="81" bestFit="1" customWidth="1"/>
    <col min="14" max="14" width="17.140625" style="81" bestFit="1" customWidth="1"/>
    <col min="15" max="15" width="21.28515625" style="81" bestFit="1" customWidth="1"/>
    <col min="16" max="16" width="16.42578125" style="81" bestFit="1" customWidth="1"/>
    <col min="17" max="17" width="10.85546875" style="81" bestFit="1" customWidth="1"/>
    <col min="18" max="16384" width="28.5703125" style="81"/>
  </cols>
  <sheetData>
    <row r="2" spans="1:18">
      <c r="A2" s="10" t="s">
        <v>202</v>
      </c>
      <c r="H2" s="10" t="s">
        <v>111</v>
      </c>
    </row>
    <row r="3" spans="1:18" ht="15">
      <c r="A3" s="74"/>
      <c r="H3" s="10" t="s">
        <v>112</v>
      </c>
    </row>
    <row r="4" spans="1:18" ht="15">
      <c r="A4" s="36" t="s">
        <v>117</v>
      </c>
      <c r="C4" s="37"/>
      <c r="D4" s="10"/>
      <c r="E4" s="33"/>
      <c r="F4" s="38"/>
      <c r="G4" s="10"/>
      <c r="H4" s="39" t="s">
        <v>46</v>
      </c>
      <c r="I4" s="10"/>
      <c r="J4" s="10"/>
      <c r="K4" s="10"/>
      <c r="L4" s="10"/>
      <c r="M4" s="10"/>
      <c r="N4" s="10"/>
      <c r="O4" s="10"/>
      <c r="P4" s="10"/>
      <c r="Q4" s="10"/>
    </row>
    <row r="5" spans="1:18" ht="15.75" thickBot="1">
      <c r="A5" s="40" t="s">
        <v>19</v>
      </c>
      <c r="C5" s="37"/>
      <c r="D5" s="10"/>
      <c r="E5" s="33"/>
      <c r="F5" s="38"/>
      <c r="G5" s="10" t="s">
        <v>47</v>
      </c>
      <c r="H5" s="10" t="s">
        <v>48</v>
      </c>
      <c r="I5" s="10"/>
      <c r="J5" s="41" t="s">
        <v>49</v>
      </c>
      <c r="K5" s="10">
        <f>200/5</f>
        <v>40</v>
      </c>
      <c r="L5" s="10" t="s">
        <v>50</v>
      </c>
      <c r="M5" s="42" t="s">
        <v>51</v>
      </c>
      <c r="N5" s="41"/>
      <c r="O5" s="211" t="s">
        <v>52</v>
      </c>
      <c r="P5" s="43" t="s">
        <v>53</v>
      </c>
      <c r="Q5" s="10"/>
    </row>
    <row r="6" spans="1:18" ht="15.75" thickBot="1">
      <c r="A6" s="44" t="s">
        <v>0</v>
      </c>
      <c r="B6" s="45" t="s">
        <v>37</v>
      </c>
      <c r="C6" s="46" t="s">
        <v>54</v>
      </c>
      <c r="D6" s="75" t="s">
        <v>55</v>
      </c>
      <c r="E6" s="47" t="s">
        <v>56</v>
      </c>
      <c r="F6" s="48" t="s">
        <v>57</v>
      </c>
      <c r="G6" s="60" t="s">
        <v>58</v>
      </c>
      <c r="H6" s="45" t="s">
        <v>59</v>
      </c>
      <c r="I6" s="61" t="s">
        <v>60</v>
      </c>
      <c r="J6" s="45" t="s">
        <v>59</v>
      </c>
      <c r="K6" s="61" t="s">
        <v>61</v>
      </c>
      <c r="L6" s="60" t="s">
        <v>59</v>
      </c>
      <c r="M6" s="62" t="s">
        <v>62</v>
      </c>
      <c r="N6" s="63" t="s">
        <v>63</v>
      </c>
      <c r="O6" s="212" t="s">
        <v>216</v>
      </c>
      <c r="P6" s="64" t="s">
        <v>64</v>
      </c>
      <c r="Q6" s="65" t="s">
        <v>63</v>
      </c>
    </row>
    <row r="7" spans="1:18">
      <c r="A7" s="82" t="s">
        <v>3</v>
      </c>
      <c r="B7" s="10" t="s">
        <v>43</v>
      </c>
      <c r="C7" s="83">
        <v>-4.2631149702009156E-5</v>
      </c>
      <c r="D7" s="84">
        <v>0.14655326822944895</v>
      </c>
      <c r="E7" s="85">
        <f>AVERAGE(C8)</f>
        <v>-3.5389749143818902E-5</v>
      </c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</row>
    <row r="8" spans="1:18">
      <c r="A8" s="82" t="s">
        <v>4</v>
      </c>
      <c r="B8" s="10" t="s">
        <v>43</v>
      </c>
      <c r="C8" s="55">
        <v>-3.5389749143818902E-5</v>
      </c>
      <c r="D8" s="13">
        <v>0.96616397803602949</v>
      </c>
      <c r="E8" s="82"/>
      <c r="F8" s="82"/>
      <c r="G8" s="82"/>
      <c r="H8" s="82"/>
      <c r="I8" s="82"/>
      <c r="J8" s="82"/>
      <c r="K8" s="82"/>
      <c r="L8" s="86"/>
      <c r="M8" s="87"/>
      <c r="N8" s="87"/>
      <c r="O8" s="87"/>
      <c r="P8" s="87"/>
      <c r="Q8" s="87"/>
    </row>
    <row r="9" spans="1:18">
      <c r="A9" s="82" t="s">
        <v>5</v>
      </c>
      <c r="B9" s="10" t="s">
        <v>203</v>
      </c>
      <c r="C9" s="55">
        <v>4.8545593185060875E-5</v>
      </c>
      <c r="D9" s="13">
        <v>0.96743789735751706</v>
      </c>
      <c r="E9" s="82"/>
      <c r="F9" s="85">
        <f>C9</f>
        <v>4.8545593185060875E-5</v>
      </c>
      <c r="G9" s="87">
        <f>F9*60</f>
        <v>2.9127355911036526E-3</v>
      </c>
      <c r="H9" s="87">
        <f>G9/9.14</f>
        <v>3.1868004279033394E-4</v>
      </c>
      <c r="I9" s="82">
        <v>5</v>
      </c>
      <c r="J9" s="87">
        <f>H9*I9</f>
        <v>1.5934002139516698E-3</v>
      </c>
      <c r="K9" s="82">
        <v>40</v>
      </c>
      <c r="L9" s="86">
        <f>J9*K9</f>
        <v>6.3736008558066798E-2</v>
      </c>
      <c r="M9" s="86">
        <f>AVERAGE(L9,L10,L11)</f>
        <v>8.1660401726311768E-2</v>
      </c>
      <c r="N9" s="86">
        <f>STDEV(L9,L10,L11)</f>
        <v>2.1320818256139077E-2</v>
      </c>
      <c r="O9" s="86">
        <v>0.5926122774382141</v>
      </c>
      <c r="P9" s="86">
        <f>M9/O9</f>
        <v>0.13779735053637274</v>
      </c>
      <c r="Q9" s="86">
        <f>N9/O9</f>
        <v>3.5977685694103749E-2</v>
      </c>
    </row>
    <row r="10" spans="1:18">
      <c r="A10" s="82" t="s">
        <v>6</v>
      </c>
      <c r="B10" s="10" t="s">
        <v>203</v>
      </c>
      <c r="C10" s="55">
        <v>8.0156391882942962E-5</v>
      </c>
      <c r="D10" s="13">
        <v>0.98010574885437107</v>
      </c>
      <c r="E10" s="82"/>
      <c r="F10" s="85">
        <f t="shared" ref="F10:F11" si="0">C10</f>
        <v>8.0156391882942962E-5</v>
      </c>
      <c r="G10" s="87">
        <f>F10*60</f>
        <v>4.8093835129765774E-3</v>
      </c>
      <c r="H10" s="87">
        <f>G10/9.14</f>
        <v>5.2619075634317033E-4</v>
      </c>
      <c r="I10" s="82">
        <v>5</v>
      </c>
      <c r="J10" s="87">
        <f t="shared" ref="J10" si="1">H10*I10</f>
        <v>2.6309537817158519E-3</v>
      </c>
      <c r="K10" s="82">
        <v>40</v>
      </c>
      <c r="L10" s="86">
        <f t="shared" ref="L10" si="2">J10*K10</f>
        <v>0.10523815126863408</v>
      </c>
      <c r="M10" s="86"/>
      <c r="N10" s="86"/>
      <c r="O10" s="86"/>
      <c r="P10" s="86"/>
      <c r="Q10" s="86"/>
    </row>
    <row r="11" spans="1:18">
      <c r="A11" s="82" t="s">
        <v>7</v>
      </c>
      <c r="B11" s="10" t="s">
        <v>203</v>
      </c>
      <c r="C11" s="55">
        <v>5.7892032876618543E-5</v>
      </c>
      <c r="D11" s="13">
        <v>0.93633392263379933</v>
      </c>
      <c r="E11" s="82"/>
      <c r="F11" s="85">
        <f t="shared" si="0"/>
        <v>5.7892032876618543E-5</v>
      </c>
      <c r="G11" s="87">
        <f>F11*60</f>
        <v>3.4735219725971125E-3</v>
      </c>
      <c r="H11" s="87">
        <f>G11/9.14</f>
        <v>3.8003522676117204E-4</v>
      </c>
      <c r="I11" s="82">
        <v>5</v>
      </c>
      <c r="J11" s="87">
        <f>H11*I11</f>
        <v>1.9001761338058602E-3</v>
      </c>
      <c r="K11" s="82">
        <v>40</v>
      </c>
      <c r="L11" s="86">
        <f>J11*K11</f>
        <v>7.6007045352234404E-2</v>
      </c>
      <c r="M11" s="87"/>
      <c r="N11" s="87"/>
      <c r="O11" s="87"/>
      <c r="P11" s="87"/>
      <c r="Q11" s="87"/>
    </row>
    <row r="12" spans="1:18">
      <c r="A12" s="11"/>
      <c r="C12" s="82"/>
      <c r="D12" s="86"/>
      <c r="E12" s="82"/>
      <c r="F12" s="82"/>
      <c r="G12" s="82"/>
      <c r="H12" s="82"/>
      <c r="I12" s="82"/>
      <c r="J12" s="82"/>
      <c r="K12" s="82"/>
      <c r="L12" s="87"/>
      <c r="M12" s="87"/>
      <c r="N12" s="87"/>
      <c r="O12" s="87"/>
      <c r="P12" s="87"/>
      <c r="Q12" s="87"/>
    </row>
    <row r="13" spans="1:18" ht="15">
      <c r="A13" s="36" t="s">
        <v>117</v>
      </c>
      <c r="C13" s="82"/>
      <c r="D13" s="86"/>
      <c r="E13" s="82"/>
      <c r="F13" s="82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9"/>
    </row>
    <row r="14" spans="1:18" ht="15.75" thickBot="1">
      <c r="A14" s="40" t="s">
        <v>25</v>
      </c>
      <c r="C14" s="82"/>
      <c r="D14" s="86"/>
      <c r="E14" s="82"/>
      <c r="F14" s="82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9"/>
    </row>
    <row r="15" spans="1:18" ht="15.75" thickBot="1">
      <c r="A15" s="44" t="s">
        <v>0</v>
      </c>
      <c r="B15" s="45" t="s">
        <v>37</v>
      </c>
      <c r="C15" s="46" t="s">
        <v>54</v>
      </c>
      <c r="D15" s="76" t="s">
        <v>55</v>
      </c>
      <c r="E15" s="47" t="s">
        <v>56</v>
      </c>
      <c r="F15" s="77" t="s">
        <v>57</v>
      </c>
      <c r="G15" s="52"/>
      <c r="H15" s="52"/>
      <c r="I15" s="52"/>
      <c r="J15" s="52"/>
      <c r="K15" s="52"/>
      <c r="L15" s="52"/>
      <c r="M15" s="53"/>
      <c r="N15" s="52"/>
      <c r="O15" s="52"/>
      <c r="P15" s="52"/>
      <c r="Q15" s="52"/>
      <c r="R15" s="89"/>
    </row>
    <row r="16" spans="1:18">
      <c r="A16" s="82" t="s">
        <v>13</v>
      </c>
      <c r="B16" s="10" t="s">
        <v>44</v>
      </c>
      <c r="C16" s="55">
        <v>-5.8009390631792436E-5</v>
      </c>
      <c r="D16" s="13">
        <v>0.98875420154174998</v>
      </c>
      <c r="E16" s="85">
        <f>AVERAGE(C16,C17)</f>
        <v>-6.5423892184608907E-5</v>
      </c>
      <c r="F16" s="82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9"/>
    </row>
    <row r="17" spans="1:18">
      <c r="A17" s="82" t="s">
        <v>12</v>
      </c>
      <c r="B17" s="10" t="s">
        <v>44</v>
      </c>
      <c r="C17" s="55">
        <v>-7.2838393737425364E-5</v>
      </c>
      <c r="D17" s="13">
        <v>0.96001488826874048</v>
      </c>
      <c r="E17" s="82"/>
      <c r="F17" s="82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9"/>
    </row>
    <row r="18" spans="1:18">
      <c r="A18" s="82" t="s">
        <v>11</v>
      </c>
      <c r="B18" s="10" t="s">
        <v>203</v>
      </c>
      <c r="C18" s="55">
        <v>-3.9614834026526895E-5</v>
      </c>
      <c r="D18" s="13">
        <v>0.87113253914413213</v>
      </c>
      <c r="E18" s="82"/>
      <c r="F18" s="85">
        <f>C18</f>
        <v>-3.9614834026526895E-5</v>
      </c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9"/>
    </row>
    <row r="19" spans="1:18">
      <c r="A19" s="82" t="s">
        <v>10</v>
      </c>
      <c r="B19" s="10" t="s">
        <v>203</v>
      </c>
      <c r="C19" s="55">
        <v>-5.2087850728540136E-5</v>
      </c>
      <c r="D19" s="13">
        <v>0.98536642348642967</v>
      </c>
      <c r="E19" s="82"/>
      <c r="F19" s="85">
        <f t="shared" ref="F19:F20" si="3">C19</f>
        <v>-5.2087850728540136E-5</v>
      </c>
      <c r="G19" s="88"/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9"/>
    </row>
    <row r="20" spans="1:18">
      <c r="A20" s="82" t="s">
        <v>9</v>
      </c>
      <c r="B20" s="10" t="s">
        <v>203</v>
      </c>
      <c r="C20" s="55">
        <v>-4.1440507634780731E-5</v>
      </c>
      <c r="D20" s="13">
        <v>0.95035367484415578</v>
      </c>
      <c r="E20" s="82"/>
      <c r="F20" s="85">
        <f t="shared" si="3"/>
        <v>-4.1440507634780731E-5</v>
      </c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9"/>
    </row>
    <row r="21" spans="1:18">
      <c r="A21" s="11"/>
      <c r="C21" s="82"/>
      <c r="D21" s="86"/>
      <c r="E21" s="82"/>
      <c r="F21" s="82"/>
      <c r="G21" s="88"/>
      <c r="H21" s="88"/>
      <c r="I21" s="88"/>
      <c r="J21" s="88"/>
      <c r="K21" s="88"/>
      <c r="L21" s="88"/>
      <c r="M21" s="88"/>
      <c r="N21" s="88"/>
      <c r="O21" s="88"/>
      <c r="P21" s="88"/>
      <c r="Q21" s="88"/>
      <c r="R21" s="89"/>
    </row>
    <row r="22" spans="1:18" ht="15">
      <c r="A22" s="36" t="s">
        <v>117</v>
      </c>
      <c r="C22" s="82"/>
      <c r="D22" s="86"/>
      <c r="E22" s="82"/>
      <c r="F22" s="82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9"/>
    </row>
    <row r="23" spans="1:18" ht="15.75" thickBot="1">
      <c r="A23" s="40" t="s">
        <v>31</v>
      </c>
      <c r="C23" s="82"/>
      <c r="D23" s="86"/>
      <c r="E23" s="82"/>
      <c r="F23" s="82"/>
      <c r="G23" s="88"/>
      <c r="H23" s="88"/>
      <c r="I23" s="88"/>
      <c r="J23" s="88"/>
      <c r="K23" s="88"/>
      <c r="L23" s="88"/>
      <c r="M23" s="88"/>
      <c r="N23" s="88"/>
      <c r="O23" s="88"/>
      <c r="P23" s="88"/>
      <c r="Q23" s="88"/>
      <c r="R23" s="89"/>
    </row>
    <row r="24" spans="1:18" ht="15.75" thickBot="1">
      <c r="A24" s="44" t="s">
        <v>0</v>
      </c>
      <c r="B24" s="45" t="s">
        <v>37</v>
      </c>
      <c r="C24" s="46" t="s">
        <v>54</v>
      </c>
      <c r="D24" s="76" t="s">
        <v>55</v>
      </c>
      <c r="E24" s="47" t="s">
        <v>56</v>
      </c>
      <c r="F24" s="77" t="s">
        <v>57</v>
      </c>
      <c r="G24" s="52"/>
      <c r="H24" s="52"/>
      <c r="I24" s="52"/>
      <c r="J24" s="52"/>
      <c r="K24" s="52"/>
      <c r="L24" s="52"/>
      <c r="M24" s="53"/>
      <c r="N24" s="52"/>
      <c r="O24" s="52"/>
      <c r="P24" s="52"/>
      <c r="Q24" s="52"/>
      <c r="R24" s="89"/>
    </row>
    <row r="25" spans="1:18">
      <c r="A25" s="82" t="s">
        <v>18</v>
      </c>
      <c r="B25" s="10" t="s">
        <v>45</v>
      </c>
      <c r="C25" s="55">
        <v>-2.3820077486876035E-4</v>
      </c>
      <c r="D25" s="13">
        <v>0.99160008048525583</v>
      </c>
      <c r="E25" s="85">
        <f>AVERAGE(C25,C26)</f>
        <v>-2.2786478000985303E-4</v>
      </c>
      <c r="F25" s="82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9"/>
    </row>
    <row r="26" spans="1:18">
      <c r="A26" s="82" t="s">
        <v>17</v>
      </c>
      <c r="B26" s="10" t="s">
        <v>45</v>
      </c>
      <c r="C26" s="55">
        <v>-2.1752878515094573E-4</v>
      </c>
      <c r="D26" s="13">
        <v>0.99399143882790997</v>
      </c>
      <c r="E26" s="82"/>
      <c r="F26" s="82"/>
      <c r="G26" s="88"/>
      <c r="H26" s="88"/>
      <c r="I26" s="88"/>
      <c r="J26" s="88"/>
      <c r="K26" s="88"/>
      <c r="L26" s="88"/>
      <c r="M26" s="88"/>
      <c r="N26" s="88"/>
      <c r="O26" s="88"/>
      <c r="P26" s="88"/>
      <c r="Q26" s="88"/>
      <c r="R26" s="89"/>
    </row>
    <row r="27" spans="1:18">
      <c r="A27" s="82" t="s">
        <v>16</v>
      </c>
      <c r="B27" s="10" t="s">
        <v>203</v>
      </c>
      <c r="C27" s="55">
        <v>-2.2682031837384443E-4</v>
      </c>
      <c r="D27" s="13">
        <v>0.98598228668660404</v>
      </c>
      <c r="E27" s="82"/>
      <c r="F27" s="85">
        <f>C27</f>
        <v>-2.2682031837384443E-4</v>
      </c>
      <c r="G27" s="88"/>
      <c r="H27" s="78"/>
      <c r="I27" s="78"/>
      <c r="J27" s="78"/>
      <c r="K27" s="79"/>
      <c r="L27" s="80"/>
      <c r="M27" s="88"/>
      <c r="N27" s="88"/>
      <c r="O27" s="88"/>
      <c r="P27" s="88"/>
      <c r="Q27" s="88"/>
      <c r="R27" s="89"/>
    </row>
    <row r="28" spans="1:18">
      <c r="A28" s="82" t="s">
        <v>15</v>
      </c>
      <c r="B28" s="10" t="s">
        <v>203</v>
      </c>
      <c r="C28" s="55">
        <v>-2.1552064824847725E-4</v>
      </c>
      <c r="D28" s="13">
        <v>0.9907648946047265</v>
      </c>
      <c r="E28" s="82"/>
      <c r="F28" s="85">
        <f t="shared" ref="F28:F29" si="4">C28</f>
        <v>-2.1552064824847725E-4</v>
      </c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9"/>
    </row>
    <row r="29" spans="1:18">
      <c r="A29" s="82" t="s">
        <v>14</v>
      </c>
      <c r="B29" s="10" t="s">
        <v>203</v>
      </c>
      <c r="C29" s="55">
        <v>-1.9658801870386228E-4</v>
      </c>
      <c r="D29" s="13">
        <v>0.90367195078859375</v>
      </c>
      <c r="E29" s="82"/>
      <c r="F29" s="85">
        <f t="shared" si="4"/>
        <v>-1.9658801870386228E-4</v>
      </c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82"/>
    </row>
    <row r="30" spans="1:18">
      <c r="A30" s="82"/>
      <c r="B30" s="10"/>
      <c r="C30" s="55"/>
      <c r="D30" s="117"/>
      <c r="E30" s="82"/>
      <c r="F30" s="85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82"/>
    </row>
    <row r="31" spans="1:18">
      <c r="A31" s="20" t="s">
        <v>207</v>
      </c>
    </row>
    <row r="32" spans="1:18" ht="15">
      <c r="A32" s="218" t="s">
        <v>38</v>
      </c>
      <c r="G32" s="218" t="s">
        <v>39</v>
      </c>
      <c r="M32" s="218" t="s">
        <v>40</v>
      </c>
    </row>
    <row r="33" spans="1:17">
      <c r="A33" s="11" t="s">
        <v>0</v>
      </c>
      <c r="B33" s="11" t="s">
        <v>1</v>
      </c>
      <c r="C33" s="11" t="s">
        <v>2</v>
      </c>
      <c r="D33" s="55" t="s">
        <v>41</v>
      </c>
      <c r="E33" s="56" t="s">
        <v>42</v>
      </c>
      <c r="G33" s="11" t="s">
        <v>0</v>
      </c>
      <c r="H33" s="11" t="s">
        <v>1</v>
      </c>
      <c r="I33" s="11" t="s">
        <v>2</v>
      </c>
      <c r="J33" s="55" t="s">
        <v>41</v>
      </c>
      <c r="K33" s="56" t="s">
        <v>42</v>
      </c>
      <c r="M33" s="11" t="s">
        <v>0</v>
      </c>
      <c r="N33" s="11" t="s">
        <v>1</v>
      </c>
      <c r="O33" s="11" t="s">
        <v>2</v>
      </c>
      <c r="P33" s="55" t="s">
        <v>41</v>
      </c>
      <c r="Q33" s="56" t="s">
        <v>42</v>
      </c>
    </row>
    <row r="34" spans="1:17">
      <c r="A34" s="82" t="s">
        <v>3</v>
      </c>
      <c r="B34" s="82">
        <v>0.76060000000000005</v>
      </c>
      <c r="C34" s="82">
        <v>0</v>
      </c>
      <c r="D34" s="90">
        <f>SLOPE(B38:B64,C38:C64)</f>
        <v>-4.2631149702009156E-5</v>
      </c>
      <c r="E34" s="91">
        <f>RSQ(B38:B64,C38:C64)</f>
        <v>0.14655326822944895</v>
      </c>
      <c r="G34" s="82" t="s">
        <v>13</v>
      </c>
      <c r="H34" s="82">
        <v>0.73829999999999996</v>
      </c>
      <c r="I34" s="82">
        <v>0</v>
      </c>
      <c r="J34" s="37">
        <f>SLOPE(H38:H64,I38:I64)</f>
        <v>-5.8009390631792436E-5</v>
      </c>
      <c r="K34" s="92">
        <f>RSQ(H38:H64,I38:I64)</f>
        <v>0.98875420154174998</v>
      </c>
      <c r="M34" s="82" t="s">
        <v>18</v>
      </c>
      <c r="N34" s="82">
        <v>1.5343</v>
      </c>
      <c r="O34" s="82">
        <v>0</v>
      </c>
      <c r="P34" s="37">
        <f>SLOPE(N38:N64,O38:O64)</f>
        <v>-2.3820077486876035E-4</v>
      </c>
      <c r="Q34" s="92">
        <f>RSQ(N38:N64,O38:O64)</f>
        <v>0.99160008048525583</v>
      </c>
    </row>
    <row r="35" spans="1:17">
      <c r="A35" s="82" t="s">
        <v>3</v>
      </c>
      <c r="B35" s="82">
        <v>0.76670000000000005</v>
      </c>
      <c r="C35" s="82">
        <v>10.41</v>
      </c>
      <c r="G35" s="82" t="s">
        <v>13</v>
      </c>
      <c r="H35" s="82">
        <v>0.72540000000000004</v>
      </c>
      <c r="I35" s="82">
        <v>10.39</v>
      </c>
      <c r="M35" s="82" t="s">
        <v>18</v>
      </c>
      <c r="N35" s="82">
        <v>1.5508999999999999</v>
      </c>
      <c r="O35" s="82">
        <v>10.37</v>
      </c>
    </row>
    <row r="36" spans="1:17">
      <c r="A36" s="82" t="s">
        <v>3</v>
      </c>
      <c r="B36" s="82">
        <v>0.76380000000000003</v>
      </c>
      <c r="C36" s="82">
        <v>20.41</v>
      </c>
      <c r="G36" s="82" t="s">
        <v>13</v>
      </c>
      <c r="H36" s="82">
        <v>0.72609999999999997</v>
      </c>
      <c r="I36" s="82">
        <v>20.399999999999999</v>
      </c>
      <c r="M36" s="82" t="s">
        <v>18</v>
      </c>
      <c r="N36" s="82">
        <v>1.5568</v>
      </c>
      <c r="O36" s="82">
        <v>20.37</v>
      </c>
    </row>
    <row r="37" spans="1:17">
      <c r="A37" s="82" t="s">
        <v>3</v>
      </c>
      <c r="B37" s="82">
        <v>0.7571</v>
      </c>
      <c r="C37" s="82">
        <v>30.41</v>
      </c>
      <c r="G37" s="82" t="s">
        <v>13</v>
      </c>
      <c r="H37" s="82">
        <v>0.72509999999999997</v>
      </c>
      <c r="I37" s="82">
        <v>30.39</v>
      </c>
      <c r="M37" s="82" t="s">
        <v>18</v>
      </c>
      <c r="N37" s="82">
        <v>1.5468</v>
      </c>
      <c r="O37" s="82">
        <v>30.37</v>
      </c>
    </row>
    <row r="38" spans="1:17">
      <c r="A38" s="82" t="s">
        <v>3</v>
      </c>
      <c r="B38" s="82">
        <v>0.75119999999999998</v>
      </c>
      <c r="C38" s="82">
        <v>40.409999999999997</v>
      </c>
      <c r="G38" s="82" t="s">
        <v>13</v>
      </c>
      <c r="H38" s="82">
        <v>0.72460000000000002</v>
      </c>
      <c r="I38" s="82">
        <v>40.39</v>
      </c>
      <c r="M38" s="82" t="s">
        <v>18</v>
      </c>
      <c r="N38" s="82">
        <v>1.5402</v>
      </c>
      <c r="O38" s="82">
        <v>40.380000000000003</v>
      </c>
    </row>
    <row r="39" spans="1:17">
      <c r="A39" s="82" t="s">
        <v>3</v>
      </c>
      <c r="B39" s="82">
        <v>0.74180000000000001</v>
      </c>
      <c r="C39" s="82">
        <v>50.41</v>
      </c>
      <c r="G39" s="82" t="s">
        <v>13</v>
      </c>
      <c r="H39" s="82">
        <v>0.72460000000000002</v>
      </c>
      <c r="I39" s="82">
        <v>50.4</v>
      </c>
      <c r="M39" s="82" t="s">
        <v>18</v>
      </c>
      <c r="N39" s="82">
        <v>1.5341</v>
      </c>
      <c r="O39" s="82">
        <v>50.37</v>
      </c>
    </row>
    <row r="40" spans="1:17">
      <c r="A40" s="82" t="s">
        <v>3</v>
      </c>
      <c r="B40" s="82">
        <v>0.73980000000000001</v>
      </c>
      <c r="C40" s="82">
        <v>60.42</v>
      </c>
      <c r="G40" s="82" t="s">
        <v>13</v>
      </c>
      <c r="H40" s="82">
        <v>0.72370000000000001</v>
      </c>
      <c r="I40" s="82">
        <v>60.39</v>
      </c>
      <c r="M40" s="82" t="s">
        <v>18</v>
      </c>
      <c r="N40" s="82">
        <v>1.5339</v>
      </c>
      <c r="O40" s="82">
        <v>60.37</v>
      </c>
    </row>
    <row r="41" spans="1:17">
      <c r="A41" s="82" t="s">
        <v>3</v>
      </c>
      <c r="B41" s="82">
        <v>0.74280000000000002</v>
      </c>
      <c r="C41" s="82">
        <v>70.41</v>
      </c>
      <c r="G41" s="82" t="s">
        <v>13</v>
      </c>
      <c r="H41" s="82">
        <v>0.72240000000000004</v>
      </c>
      <c r="I41" s="82">
        <v>70.39</v>
      </c>
      <c r="M41" s="82" t="s">
        <v>18</v>
      </c>
      <c r="N41" s="82">
        <v>1.5330999999999999</v>
      </c>
      <c r="O41" s="82">
        <v>70.38</v>
      </c>
    </row>
    <row r="42" spans="1:17">
      <c r="A42" s="82" t="s">
        <v>3</v>
      </c>
      <c r="B42" s="82">
        <v>0.74339999999999995</v>
      </c>
      <c r="C42" s="82">
        <v>80.42</v>
      </c>
      <c r="G42" s="82" t="s">
        <v>13</v>
      </c>
      <c r="H42" s="82">
        <v>0.72230000000000005</v>
      </c>
      <c r="I42" s="82">
        <v>80.400000000000006</v>
      </c>
      <c r="M42" s="82" t="s">
        <v>18</v>
      </c>
      <c r="N42" s="82">
        <v>1.5330999999999999</v>
      </c>
      <c r="O42" s="82">
        <v>80.37</v>
      </c>
    </row>
    <row r="43" spans="1:17">
      <c r="A43" s="82" t="s">
        <v>3</v>
      </c>
      <c r="B43" s="82">
        <v>0.74419999999999997</v>
      </c>
      <c r="C43" s="82">
        <v>90.41</v>
      </c>
      <c r="G43" s="82" t="s">
        <v>13</v>
      </c>
      <c r="H43" s="82">
        <v>0.72170000000000001</v>
      </c>
      <c r="I43" s="82">
        <v>90.39</v>
      </c>
      <c r="M43" s="82" t="s">
        <v>18</v>
      </c>
      <c r="N43" s="82">
        <v>1.5306999999999999</v>
      </c>
      <c r="O43" s="82">
        <v>90.37</v>
      </c>
    </row>
    <row r="44" spans="1:17">
      <c r="A44" s="82" t="s">
        <v>3</v>
      </c>
      <c r="B44" s="82">
        <v>0.74660000000000004</v>
      </c>
      <c r="C44" s="82">
        <v>100.41</v>
      </c>
      <c r="G44" s="82" t="s">
        <v>13</v>
      </c>
      <c r="H44" s="82">
        <v>0.72160000000000002</v>
      </c>
      <c r="I44" s="82">
        <v>100.39</v>
      </c>
      <c r="M44" s="82" t="s">
        <v>18</v>
      </c>
      <c r="N44" s="82">
        <v>1.5291999999999999</v>
      </c>
      <c r="O44" s="82">
        <v>100.37</v>
      </c>
    </row>
    <row r="45" spans="1:17">
      <c r="A45" s="82" t="s">
        <v>3</v>
      </c>
      <c r="B45" s="82">
        <v>0.75790000000000002</v>
      </c>
      <c r="C45" s="82">
        <v>110.41</v>
      </c>
      <c r="G45" s="82" t="s">
        <v>13</v>
      </c>
      <c r="H45" s="82">
        <v>0.72060000000000002</v>
      </c>
      <c r="I45" s="82">
        <v>110.4</v>
      </c>
      <c r="M45" s="82" t="s">
        <v>18</v>
      </c>
      <c r="N45" s="82">
        <v>1.5274000000000001</v>
      </c>
      <c r="O45" s="82">
        <v>110.37</v>
      </c>
    </row>
    <row r="46" spans="1:17">
      <c r="A46" s="82" t="s">
        <v>3</v>
      </c>
      <c r="B46" s="82">
        <v>0.76129999999999998</v>
      </c>
      <c r="C46" s="82">
        <v>120.42</v>
      </c>
      <c r="G46" s="82" t="s">
        <v>13</v>
      </c>
      <c r="H46" s="82">
        <v>0.71950000000000003</v>
      </c>
      <c r="I46" s="82">
        <v>120.39</v>
      </c>
      <c r="M46" s="82" t="s">
        <v>18</v>
      </c>
      <c r="N46" s="82">
        <v>1.524</v>
      </c>
      <c r="O46" s="82">
        <v>120.37</v>
      </c>
    </row>
    <row r="47" spans="1:17">
      <c r="A47" s="82" t="s">
        <v>3</v>
      </c>
      <c r="B47" s="82">
        <v>0.7591</v>
      </c>
      <c r="C47" s="82">
        <v>130.41</v>
      </c>
      <c r="G47" s="82" t="s">
        <v>13</v>
      </c>
      <c r="H47" s="82">
        <v>0.71919999999999995</v>
      </c>
      <c r="I47" s="82">
        <v>130.38999999999999</v>
      </c>
      <c r="M47" s="82" t="s">
        <v>18</v>
      </c>
      <c r="N47" s="82">
        <v>1.5218</v>
      </c>
      <c r="O47" s="82">
        <v>130.37</v>
      </c>
    </row>
    <row r="48" spans="1:17">
      <c r="A48" s="82" t="s">
        <v>3</v>
      </c>
      <c r="B48" s="82">
        <v>0.75819999999999999</v>
      </c>
      <c r="C48" s="82">
        <v>140.41999999999999</v>
      </c>
      <c r="G48" s="82" t="s">
        <v>13</v>
      </c>
      <c r="H48" s="82">
        <v>0.71819999999999995</v>
      </c>
      <c r="I48" s="82">
        <v>140.4</v>
      </c>
      <c r="M48" s="82" t="s">
        <v>18</v>
      </c>
      <c r="N48" s="82">
        <v>1.5188999999999999</v>
      </c>
      <c r="O48" s="82">
        <v>140.37</v>
      </c>
    </row>
    <row r="49" spans="1:17">
      <c r="A49" s="82" t="s">
        <v>3</v>
      </c>
      <c r="B49" s="82">
        <v>0.74970000000000003</v>
      </c>
      <c r="C49" s="82">
        <v>150.41</v>
      </c>
      <c r="G49" s="82" t="s">
        <v>13</v>
      </c>
      <c r="H49" s="82">
        <v>0.71760000000000002</v>
      </c>
      <c r="I49" s="82">
        <v>150.38999999999999</v>
      </c>
      <c r="M49" s="82" t="s">
        <v>18</v>
      </c>
      <c r="N49" s="82">
        <v>1.5165999999999999</v>
      </c>
      <c r="O49" s="82">
        <v>150.37</v>
      </c>
    </row>
    <row r="50" spans="1:17">
      <c r="A50" s="82" t="s">
        <v>3</v>
      </c>
      <c r="B50" s="82">
        <v>0.74219999999999997</v>
      </c>
      <c r="C50" s="82">
        <v>160.41</v>
      </c>
      <c r="G50" s="82" t="s">
        <v>13</v>
      </c>
      <c r="H50" s="82">
        <v>0.71719999999999995</v>
      </c>
      <c r="I50" s="82">
        <v>160.4</v>
      </c>
      <c r="M50" s="82" t="s">
        <v>18</v>
      </c>
      <c r="N50" s="82">
        <v>1.5139</v>
      </c>
      <c r="O50" s="82">
        <v>160.37</v>
      </c>
    </row>
    <row r="51" spans="1:17">
      <c r="A51" s="82" t="s">
        <v>3</v>
      </c>
      <c r="B51" s="82">
        <v>0.73570000000000002</v>
      </c>
      <c r="C51" s="82">
        <v>170.42</v>
      </c>
      <c r="G51" s="82" t="s">
        <v>13</v>
      </c>
      <c r="H51" s="82">
        <v>0.71640000000000004</v>
      </c>
      <c r="I51" s="82">
        <v>170.39</v>
      </c>
      <c r="M51" s="82" t="s">
        <v>18</v>
      </c>
      <c r="N51" s="82">
        <v>1.512</v>
      </c>
      <c r="O51" s="82">
        <v>170.37</v>
      </c>
    </row>
    <row r="52" spans="1:17">
      <c r="A52" s="82" t="s">
        <v>3</v>
      </c>
      <c r="B52" s="82">
        <v>0.73550000000000004</v>
      </c>
      <c r="C52" s="82">
        <v>180.42</v>
      </c>
      <c r="G52" s="82" t="s">
        <v>13</v>
      </c>
      <c r="H52" s="82">
        <v>0.71560000000000001</v>
      </c>
      <c r="I52" s="82">
        <v>180.39</v>
      </c>
      <c r="M52" s="82" t="s">
        <v>18</v>
      </c>
      <c r="N52" s="82">
        <v>1.5091000000000001</v>
      </c>
      <c r="O52" s="82">
        <v>180.37</v>
      </c>
    </row>
    <row r="53" spans="1:17">
      <c r="A53" s="82" t="s">
        <v>3</v>
      </c>
      <c r="B53" s="82">
        <v>0.73799999999999999</v>
      </c>
      <c r="C53" s="82">
        <v>190.42</v>
      </c>
      <c r="G53" s="82" t="s">
        <v>13</v>
      </c>
      <c r="H53" s="82">
        <v>0.71560000000000001</v>
      </c>
      <c r="I53" s="82">
        <v>190.4</v>
      </c>
      <c r="M53" s="82" t="s">
        <v>18</v>
      </c>
      <c r="N53" s="82">
        <v>1.5047999999999999</v>
      </c>
      <c r="O53" s="82">
        <v>190.37</v>
      </c>
    </row>
    <row r="54" spans="1:17">
      <c r="A54" s="82" t="s">
        <v>3</v>
      </c>
      <c r="B54" s="82">
        <v>0.73860000000000003</v>
      </c>
      <c r="C54" s="82">
        <v>200.42</v>
      </c>
      <c r="G54" s="82" t="s">
        <v>13</v>
      </c>
      <c r="H54" s="82">
        <v>0.71430000000000005</v>
      </c>
      <c r="I54" s="82">
        <v>200.39</v>
      </c>
      <c r="M54" s="82" t="s">
        <v>18</v>
      </c>
      <c r="N54" s="82">
        <v>1.5021</v>
      </c>
      <c r="O54" s="82">
        <v>200.38</v>
      </c>
    </row>
    <row r="55" spans="1:17">
      <c r="A55" s="82" t="s">
        <v>3</v>
      </c>
      <c r="B55" s="82">
        <v>0.74029999999999996</v>
      </c>
      <c r="C55" s="82">
        <v>210.42</v>
      </c>
      <c r="G55" s="82" t="s">
        <v>13</v>
      </c>
      <c r="H55" s="82">
        <v>0.71389999999999998</v>
      </c>
      <c r="I55" s="82">
        <v>210.39</v>
      </c>
      <c r="M55" s="82" t="s">
        <v>18</v>
      </c>
      <c r="N55" s="82">
        <v>1.4992000000000001</v>
      </c>
      <c r="O55" s="82">
        <v>210.37</v>
      </c>
    </row>
    <row r="56" spans="1:17">
      <c r="A56" s="82" t="s">
        <v>3</v>
      </c>
      <c r="B56" s="82">
        <v>0.74519999999999997</v>
      </c>
      <c r="C56" s="82">
        <v>220.42</v>
      </c>
      <c r="G56" s="82" t="s">
        <v>13</v>
      </c>
      <c r="H56" s="82">
        <v>0.71330000000000005</v>
      </c>
      <c r="I56" s="82">
        <v>220.4</v>
      </c>
      <c r="M56" s="82" t="s">
        <v>18</v>
      </c>
      <c r="N56" s="82">
        <v>1.4959</v>
      </c>
      <c r="O56" s="82">
        <v>220.37</v>
      </c>
    </row>
    <row r="57" spans="1:17">
      <c r="A57" s="82" t="s">
        <v>3</v>
      </c>
      <c r="B57" s="82">
        <v>0.75549999999999995</v>
      </c>
      <c r="C57" s="82">
        <v>230.42</v>
      </c>
      <c r="G57" s="82" t="s">
        <v>13</v>
      </c>
      <c r="H57" s="82">
        <v>0.71299999999999997</v>
      </c>
      <c r="I57" s="82">
        <v>230.39</v>
      </c>
      <c r="M57" s="82" t="s">
        <v>18</v>
      </c>
      <c r="N57" s="82">
        <v>1.4950000000000001</v>
      </c>
      <c r="O57" s="82">
        <v>230.37</v>
      </c>
    </row>
    <row r="58" spans="1:17">
      <c r="A58" s="82" t="s">
        <v>3</v>
      </c>
      <c r="B58" s="82">
        <v>0.75380000000000003</v>
      </c>
      <c r="C58" s="82">
        <v>240.42</v>
      </c>
      <c r="G58" s="82" t="s">
        <v>13</v>
      </c>
      <c r="H58" s="82">
        <v>0.7127</v>
      </c>
      <c r="I58" s="82">
        <v>240.39</v>
      </c>
      <c r="M58" s="82" t="s">
        <v>18</v>
      </c>
      <c r="N58" s="82">
        <v>1.4928999999999999</v>
      </c>
      <c r="O58" s="82">
        <v>240.37</v>
      </c>
    </row>
    <row r="59" spans="1:17">
      <c r="A59" s="82" t="s">
        <v>3</v>
      </c>
      <c r="B59" s="82">
        <v>0.75</v>
      </c>
      <c r="C59" s="82">
        <v>250.41</v>
      </c>
      <c r="G59" s="82" t="s">
        <v>13</v>
      </c>
      <c r="H59" s="82">
        <v>0.71240000000000003</v>
      </c>
      <c r="I59" s="82">
        <v>250.4</v>
      </c>
      <c r="M59" s="82" t="s">
        <v>18</v>
      </c>
      <c r="N59" s="82">
        <v>1.4906999999999999</v>
      </c>
      <c r="O59" s="82">
        <v>250.37</v>
      </c>
    </row>
    <row r="60" spans="1:17">
      <c r="A60" s="82" t="s">
        <v>3</v>
      </c>
      <c r="B60" s="82">
        <v>0.74280000000000002</v>
      </c>
      <c r="C60" s="82">
        <v>260.41000000000003</v>
      </c>
      <c r="G60" s="82" t="s">
        <v>13</v>
      </c>
      <c r="H60" s="82">
        <v>0.71199999999999997</v>
      </c>
      <c r="I60" s="82">
        <v>260.39</v>
      </c>
      <c r="M60" s="82" t="s">
        <v>18</v>
      </c>
      <c r="N60" s="82">
        <v>1.4898</v>
      </c>
      <c r="O60" s="82">
        <v>260.38</v>
      </c>
    </row>
    <row r="61" spans="1:17">
      <c r="A61" s="82" t="s">
        <v>3</v>
      </c>
      <c r="B61" s="82">
        <v>0.73580000000000001</v>
      </c>
      <c r="C61" s="82">
        <v>270.42</v>
      </c>
      <c r="G61" s="82" t="s">
        <v>13</v>
      </c>
      <c r="H61" s="82">
        <v>0.71130000000000004</v>
      </c>
      <c r="I61" s="82">
        <v>270.39</v>
      </c>
      <c r="M61" s="82" t="s">
        <v>18</v>
      </c>
      <c r="N61" s="82">
        <v>1.4865999999999999</v>
      </c>
      <c r="O61" s="82">
        <v>270.37</v>
      </c>
    </row>
    <row r="62" spans="1:17">
      <c r="A62" s="82" t="s">
        <v>3</v>
      </c>
      <c r="B62" s="82">
        <v>0.73199999999999998</v>
      </c>
      <c r="C62" s="82">
        <v>280.42</v>
      </c>
      <c r="G62" s="82" t="s">
        <v>13</v>
      </c>
      <c r="H62" s="82">
        <v>0.71099999999999997</v>
      </c>
      <c r="I62" s="82">
        <v>280.39999999999998</v>
      </c>
      <c r="M62" s="82" t="s">
        <v>18</v>
      </c>
      <c r="N62" s="82">
        <v>1.4843</v>
      </c>
      <c r="O62" s="82">
        <v>280.37</v>
      </c>
    </row>
    <row r="63" spans="1:17">
      <c r="A63" s="82" t="s">
        <v>3</v>
      </c>
      <c r="B63" s="82">
        <v>0.7319</v>
      </c>
      <c r="C63" s="82">
        <v>290.42</v>
      </c>
      <c r="G63" s="82" t="s">
        <v>13</v>
      </c>
      <c r="H63" s="82">
        <v>0.71040000000000003</v>
      </c>
      <c r="I63" s="82">
        <v>290.39</v>
      </c>
      <c r="M63" s="82" t="s">
        <v>18</v>
      </c>
      <c r="N63" s="82">
        <v>1.4818</v>
      </c>
      <c r="O63" s="82">
        <v>290.37</v>
      </c>
    </row>
    <row r="64" spans="1:17">
      <c r="A64" s="82" t="s">
        <v>3</v>
      </c>
      <c r="B64" s="82">
        <v>0.73150000000000004</v>
      </c>
      <c r="C64" s="82">
        <v>300.42</v>
      </c>
      <c r="G64" s="82" t="s">
        <v>13</v>
      </c>
      <c r="H64" s="82">
        <v>0.71040000000000003</v>
      </c>
      <c r="I64" s="82">
        <v>300.39999999999998</v>
      </c>
      <c r="M64" s="82" t="s">
        <v>18</v>
      </c>
      <c r="N64" s="82">
        <v>1.4790000000000001</v>
      </c>
      <c r="O64" s="82">
        <v>300.37</v>
      </c>
      <c r="P64" s="37"/>
      <c r="Q64" s="92"/>
    </row>
    <row r="65" spans="1:17">
      <c r="A65" s="82" t="s">
        <v>4</v>
      </c>
      <c r="B65" s="82">
        <v>0.73960000000000004</v>
      </c>
      <c r="C65" s="82">
        <v>0.43</v>
      </c>
      <c r="D65" s="37">
        <f>SLOPE(B69:B95,C69:C95)</f>
        <v>-3.5389749143818902E-5</v>
      </c>
      <c r="E65" s="92">
        <f>RSQ(B69:B95,C69:C95)</f>
        <v>0.96616397803602949</v>
      </c>
      <c r="G65" s="82" t="s">
        <v>12</v>
      </c>
      <c r="H65" s="82">
        <v>0.75690000000000002</v>
      </c>
      <c r="I65" s="82">
        <v>0.42</v>
      </c>
      <c r="J65" s="37">
        <f>SLOPE(H69:H95,I69:I95)</f>
        <v>-7.2838393737425364E-5</v>
      </c>
      <c r="K65" s="92">
        <f>RSQ(H69:H95,I69:I95)</f>
        <v>0.96001488826874048</v>
      </c>
      <c r="M65" s="82" t="s">
        <v>17</v>
      </c>
      <c r="N65" s="82">
        <v>1.5557000000000001</v>
      </c>
      <c r="O65" s="82">
        <v>0.42</v>
      </c>
      <c r="P65" s="37">
        <f>SLOPE(N69:N95,O69:O95)</f>
        <v>-2.1752878515094573E-4</v>
      </c>
      <c r="Q65" s="92">
        <f>RSQ(N69:N95,O69:O95)</f>
        <v>0.99399143882790997</v>
      </c>
    </row>
    <row r="66" spans="1:17">
      <c r="A66" s="82" t="s">
        <v>4</v>
      </c>
      <c r="B66" s="82">
        <v>0.74299999999999999</v>
      </c>
      <c r="C66" s="82">
        <v>10.84</v>
      </c>
      <c r="G66" s="82" t="s">
        <v>12</v>
      </c>
      <c r="H66" s="82">
        <v>0.747</v>
      </c>
      <c r="I66" s="82">
        <v>10.82</v>
      </c>
      <c r="M66" s="82" t="s">
        <v>17</v>
      </c>
      <c r="N66" s="82">
        <v>1.5489999999999999</v>
      </c>
      <c r="O66" s="82">
        <v>10.79</v>
      </c>
    </row>
    <row r="67" spans="1:17">
      <c r="A67" s="82" t="s">
        <v>4</v>
      </c>
      <c r="B67" s="82">
        <v>0.74229999999999996</v>
      </c>
      <c r="C67" s="82">
        <v>20.84</v>
      </c>
      <c r="G67" s="82" t="s">
        <v>12</v>
      </c>
      <c r="H67" s="82">
        <v>0.746</v>
      </c>
      <c r="I67" s="82">
        <v>20.83</v>
      </c>
      <c r="M67" s="82" t="s">
        <v>17</v>
      </c>
      <c r="N67" s="82">
        <v>1.5526</v>
      </c>
      <c r="O67" s="82">
        <v>20.79</v>
      </c>
    </row>
    <row r="68" spans="1:17">
      <c r="A68" s="82" t="s">
        <v>4</v>
      </c>
      <c r="B68" s="82">
        <v>0.74150000000000005</v>
      </c>
      <c r="C68" s="82">
        <v>30.84</v>
      </c>
      <c r="G68" s="82" t="s">
        <v>12</v>
      </c>
      <c r="H68" s="82">
        <v>0.74450000000000005</v>
      </c>
      <c r="I68" s="82">
        <v>30.82</v>
      </c>
      <c r="M68" s="82" t="s">
        <v>17</v>
      </c>
      <c r="N68" s="82">
        <v>1.5478000000000001</v>
      </c>
      <c r="O68" s="82">
        <v>30.79</v>
      </c>
    </row>
    <row r="69" spans="1:17">
      <c r="A69" s="82" t="s">
        <v>4</v>
      </c>
      <c r="B69" s="82">
        <v>0.74019999999999997</v>
      </c>
      <c r="C69" s="82">
        <v>40.840000000000003</v>
      </c>
      <c r="G69" s="82" t="s">
        <v>12</v>
      </c>
      <c r="H69" s="82">
        <v>0.74299999999999999</v>
      </c>
      <c r="I69" s="82">
        <v>40.82</v>
      </c>
      <c r="M69" s="82" t="s">
        <v>17</v>
      </c>
      <c r="N69" s="82">
        <v>1.5416000000000001</v>
      </c>
      <c r="O69" s="82">
        <v>40.799999999999997</v>
      </c>
    </row>
    <row r="70" spans="1:17">
      <c r="A70" s="82" t="s">
        <v>4</v>
      </c>
      <c r="B70" s="82">
        <v>0.73870000000000002</v>
      </c>
      <c r="C70" s="82">
        <v>50.84</v>
      </c>
      <c r="G70" s="82" t="s">
        <v>12</v>
      </c>
      <c r="H70" s="82">
        <v>0.74160000000000004</v>
      </c>
      <c r="I70" s="82">
        <v>50.83</v>
      </c>
      <c r="M70" s="82" t="s">
        <v>17</v>
      </c>
      <c r="N70" s="82">
        <v>1.5351999999999999</v>
      </c>
      <c r="O70" s="82">
        <v>50.79</v>
      </c>
    </row>
    <row r="71" spans="1:17">
      <c r="A71" s="82" t="s">
        <v>4</v>
      </c>
      <c r="B71" s="82">
        <v>0.73850000000000005</v>
      </c>
      <c r="C71" s="82">
        <v>60.85</v>
      </c>
      <c r="G71" s="82" t="s">
        <v>12</v>
      </c>
      <c r="H71" s="82">
        <v>0.74039999999999995</v>
      </c>
      <c r="I71" s="82">
        <v>60.82</v>
      </c>
      <c r="M71" s="82" t="s">
        <v>17</v>
      </c>
      <c r="N71" s="82">
        <v>1.5330999999999999</v>
      </c>
      <c r="O71" s="82">
        <v>60.79</v>
      </c>
    </row>
    <row r="72" spans="1:17">
      <c r="A72" s="82" t="s">
        <v>4</v>
      </c>
      <c r="B72" s="82">
        <v>0.73770000000000002</v>
      </c>
      <c r="C72" s="82">
        <v>70.84</v>
      </c>
      <c r="G72" s="82" t="s">
        <v>12</v>
      </c>
      <c r="H72" s="82">
        <v>0.7389</v>
      </c>
      <c r="I72" s="82">
        <v>70.819999999999993</v>
      </c>
      <c r="M72" s="82" t="s">
        <v>17</v>
      </c>
      <c r="N72" s="82">
        <v>1.5306999999999999</v>
      </c>
      <c r="O72" s="82">
        <v>70.8</v>
      </c>
    </row>
    <row r="73" spans="1:17">
      <c r="A73" s="82" t="s">
        <v>4</v>
      </c>
      <c r="B73" s="82">
        <v>0.73719999999999997</v>
      </c>
      <c r="C73" s="82">
        <v>80.849999999999994</v>
      </c>
      <c r="G73" s="82" t="s">
        <v>12</v>
      </c>
      <c r="H73" s="82">
        <v>0.73829999999999996</v>
      </c>
      <c r="I73" s="82">
        <v>80.83</v>
      </c>
      <c r="M73" s="82" t="s">
        <v>17</v>
      </c>
      <c r="N73" s="82">
        <v>1.5286999999999999</v>
      </c>
      <c r="O73" s="82">
        <v>80.790000000000006</v>
      </c>
    </row>
    <row r="74" spans="1:17">
      <c r="A74" s="82" t="s">
        <v>4</v>
      </c>
      <c r="B74" s="82">
        <v>0.73680000000000001</v>
      </c>
      <c r="C74" s="82">
        <v>90.84</v>
      </c>
      <c r="G74" s="82" t="s">
        <v>12</v>
      </c>
      <c r="H74" s="82">
        <v>0.73699999999999999</v>
      </c>
      <c r="I74" s="82">
        <v>90.82</v>
      </c>
      <c r="M74" s="82" t="s">
        <v>17</v>
      </c>
      <c r="N74" s="82">
        <v>1.528</v>
      </c>
      <c r="O74" s="82">
        <v>90.79</v>
      </c>
    </row>
    <row r="75" spans="1:17">
      <c r="A75" s="82" t="s">
        <v>4</v>
      </c>
      <c r="B75" s="82">
        <v>0.73640000000000005</v>
      </c>
      <c r="C75" s="82">
        <v>100.84</v>
      </c>
      <c r="G75" s="82" t="s">
        <v>12</v>
      </c>
      <c r="H75" s="82">
        <v>0.73629999999999995</v>
      </c>
      <c r="I75" s="82">
        <v>100.82</v>
      </c>
      <c r="M75" s="82" t="s">
        <v>17</v>
      </c>
      <c r="N75" s="82">
        <v>1.5244</v>
      </c>
      <c r="O75" s="82">
        <v>100.79</v>
      </c>
    </row>
    <row r="76" spans="1:17">
      <c r="A76" s="82" t="s">
        <v>4</v>
      </c>
      <c r="B76" s="82">
        <v>0.73570000000000002</v>
      </c>
      <c r="C76" s="82">
        <v>110.84</v>
      </c>
      <c r="G76" s="82" t="s">
        <v>12</v>
      </c>
      <c r="H76" s="82">
        <v>0.73480000000000001</v>
      </c>
      <c r="I76" s="82">
        <v>110.83</v>
      </c>
      <c r="M76" s="82" t="s">
        <v>17</v>
      </c>
      <c r="N76" s="82">
        <v>1.5219</v>
      </c>
      <c r="O76" s="82">
        <v>110.79</v>
      </c>
    </row>
    <row r="77" spans="1:17">
      <c r="A77" s="82" t="s">
        <v>4</v>
      </c>
      <c r="B77" s="82">
        <v>0.73570000000000002</v>
      </c>
      <c r="C77" s="82">
        <v>120.85</v>
      </c>
      <c r="G77" s="82" t="s">
        <v>12</v>
      </c>
      <c r="H77" s="82">
        <v>0.73399999999999999</v>
      </c>
      <c r="I77" s="82">
        <v>120.82</v>
      </c>
      <c r="M77" s="82" t="s">
        <v>17</v>
      </c>
      <c r="N77" s="82">
        <v>1.5199</v>
      </c>
      <c r="O77" s="82">
        <v>120.79</v>
      </c>
    </row>
    <row r="78" spans="1:17">
      <c r="A78" s="82" t="s">
        <v>4</v>
      </c>
      <c r="B78" s="82">
        <v>0.73529999999999995</v>
      </c>
      <c r="C78" s="82">
        <v>130.84</v>
      </c>
      <c r="G78" s="82" t="s">
        <v>12</v>
      </c>
      <c r="H78" s="82">
        <v>0.73299999999999998</v>
      </c>
      <c r="I78" s="82">
        <v>130.82</v>
      </c>
      <c r="M78" s="82" t="s">
        <v>17</v>
      </c>
      <c r="N78" s="82">
        <v>1.5176000000000001</v>
      </c>
      <c r="O78" s="82">
        <v>130.79</v>
      </c>
    </row>
    <row r="79" spans="1:17">
      <c r="A79" s="82" t="s">
        <v>4</v>
      </c>
      <c r="B79" s="82">
        <v>0.73480000000000001</v>
      </c>
      <c r="C79" s="82">
        <v>140.85</v>
      </c>
      <c r="G79" s="82" t="s">
        <v>12</v>
      </c>
      <c r="H79" s="82">
        <v>0.73219999999999996</v>
      </c>
      <c r="I79" s="82">
        <v>140.83000000000001</v>
      </c>
      <c r="M79" s="82" t="s">
        <v>17</v>
      </c>
      <c r="N79" s="82">
        <v>1.5157</v>
      </c>
      <c r="O79" s="82">
        <v>140.79</v>
      </c>
    </row>
    <row r="80" spans="1:17">
      <c r="A80" s="82" t="s">
        <v>4</v>
      </c>
      <c r="B80" s="82">
        <v>0.73409999999999997</v>
      </c>
      <c r="C80" s="82">
        <v>150.84</v>
      </c>
      <c r="G80" s="82" t="s">
        <v>12</v>
      </c>
      <c r="H80" s="82">
        <v>0.73109999999999997</v>
      </c>
      <c r="I80" s="82">
        <v>150.82</v>
      </c>
      <c r="M80" s="82" t="s">
        <v>17</v>
      </c>
      <c r="N80" s="82">
        <v>1.514</v>
      </c>
      <c r="O80" s="82">
        <v>150.79</v>
      </c>
    </row>
    <row r="81" spans="1:17">
      <c r="A81" s="82" t="s">
        <v>4</v>
      </c>
      <c r="B81" s="82">
        <v>0.73370000000000002</v>
      </c>
      <c r="C81" s="82">
        <v>160.84</v>
      </c>
      <c r="G81" s="82" t="s">
        <v>12</v>
      </c>
      <c r="H81" s="82">
        <v>0.73070000000000002</v>
      </c>
      <c r="I81" s="82">
        <v>160.83000000000001</v>
      </c>
      <c r="M81" s="82" t="s">
        <v>17</v>
      </c>
      <c r="N81" s="82">
        <v>1.5116000000000001</v>
      </c>
      <c r="O81" s="82">
        <v>160.79</v>
      </c>
    </row>
    <row r="82" spans="1:17">
      <c r="A82" s="82" t="s">
        <v>4</v>
      </c>
      <c r="B82" s="82">
        <v>0.73340000000000005</v>
      </c>
      <c r="C82" s="82">
        <v>170.85</v>
      </c>
      <c r="G82" s="82" t="s">
        <v>12</v>
      </c>
      <c r="H82" s="82">
        <v>0.72989999999999999</v>
      </c>
      <c r="I82" s="82">
        <v>170.82</v>
      </c>
      <c r="M82" s="82" t="s">
        <v>17</v>
      </c>
      <c r="N82" s="82">
        <v>1.5092000000000001</v>
      </c>
      <c r="O82" s="82">
        <v>170.79</v>
      </c>
    </row>
    <row r="83" spans="1:17">
      <c r="A83" s="82" t="s">
        <v>4</v>
      </c>
      <c r="B83" s="82">
        <v>0.73309999999999997</v>
      </c>
      <c r="C83" s="82">
        <v>180.85</v>
      </c>
      <c r="G83" s="82" t="s">
        <v>12</v>
      </c>
      <c r="H83" s="82">
        <v>0.7288</v>
      </c>
      <c r="I83" s="82">
        <v>180.82</v>
      </c>
      <c r="M83" s="82" t="s">
        <v>17</v>
      </c>
      <c r="N83" s="82">
        <v>1.5065999999999999</v>
      </c>
      <c r="O83" s="82">
        <v>180.79</v>
      </c>
    </row>
    <row r="84" spans="1:17">
      <c r="A84" s="82" t="s">
        <v>4</v>
      </c>
      <c r="B84" s="82">
        <v>0.73270000000000002</v>
      </c>
      <c r="C84" s="82">
        <v>190.85</v>
      </c>
      <c r="G84" s="82" t="s">
        <v>12</v>
      </c>
      <c r="H84" s="82">
        <v>0.72860000000000003</v>
      </c>
      <c r="I84" s="82">
        <v>190.83</v>
      </c>
      <c r="M84" s="82" t="s">
        <v>17</v>
      </c>
      <c r="N84" s="82">
        <v>1.5034000000000001</v>
      </c>
      <c r="O84" s="82">
        <v>190.79</v>
      </c>
    </row>
    <row r="85" spans="1:17">
      <c r="A85" s="82" t="s">
        <v>4</v>
      </c>
      <c r="B85" s="82">
        <v>0.73229999999999995</v>
      </c>
      <c r="C85" s="82">
        <v>200.85</v>
      </c>
      <c r="G85" s="82" t="s">
        <v>12</v>
      </c>
      <c r="H85" s="82">
        <v>0.72750000000000004</v>
      </c>
      <c r="I85" s="82">
        <v>200.82</v>
      </c>
      <c r="M85" s="82" t="s">
        <v>17</v>
      </c>
      <c r="N85" s="82">
        <v>1.5006999999999999</v>
      </c>
      <c r="O85" s="82">
        <v>200.8</v>
      </c>
    </row>
    <row r="86" spans="1:17">
      <c r="A86" s="82" t="s">
        <v>4</v>
      </c>
      <c r="B86" s="82">
        <v>0.73250000000000004</v>
      </c>
      <c r="C86" s="82">
        <v>210.85</v>
      </c>
      <c r="G86" s="82" t="s">
        <v>12</v>
      </c>
      <c r="H86" s="82">
        <v>0.7268</v>
      </c>
      <c r="I86" s="82">
        <v>210.82</v>
      </c>
      <c r="M86" s="82" t="s">
        <v>17</v>
      </c>
      <c r="N86" s="82">
        <v>1.4990000000000001</v>
      </c>
      <c r="O86" s="82">
        <v>210.79</v>
      </c>
    </row>
    <row r="87" spans="1:17">
      <c r="A87" s="82" t="s">
        <v>4</v>
      </c>
      <c r="B87" s="82">
        <v>0.73219999999999996</v>
      </c>
      <c r="C87" s="82">
        <v>220.85</v>
      </c>
      <c r="G87" s="82" t="s">
        <v>12</v>
      </c>
      <c r="H87" s="82">
        <v>0.72709999999999997</v>
      </c>
      <c r="I87" s="82">
        <v>220.83</v>
      </c>
      <c r="M87" s="82" t="s">
        <v>17</v>
      </c>
      <c r="N87" s="82">
        <v>1.4964999999999999</v>
      </c>
      <c r="O87" s="82">
        <v>220.79</v>
      </c>
    </row>
    <row r="88" spans="1:17">
      <c r="A88" s="82" t="s">
        <v>4</v>
      </c>
      <c r="B88" s="82">
        <v>0.7319</v>
      </c>
      <c r="C88" s="82">
        <v>230.85</v>
      </c>
      <c r="G88" s="82" t="s">
        <v>12</v>
      </c>
      <c r="H88" s="82">
        <v>0.72670000000000001</v>
      </c>
      <c r="I88" s="82">
        <v>230.82</v>
      </c>
      <c r="M88" s="82" t="s">
        <v>17</v>
      </c>
      <c r="N88" s="82">
        <v>1.4948999999999999</v>
      </c>
      <c r="O88" s="82">
        <v>230.79</v>
      </c>
    </row>
    <row r="89" spans="1:17">
      <c r="A89" s="82" t="s">
        <v>4</v>
      </c>
      <c r="B89" s="82">
        <v>0.73180000000000001</v>
      </c>
      <c r="C89" s="82">
        <v>240.85</v>
      </c>
      <c r="G89" s="82" t="s">
        <v>12</v>
      </c>
      <c r="H89" s="82">
        <v>0.72589999999999999</v>
      </c>
      <c r="I89" s="82">
        <v>240.82</v>
      </c>
      <c r="M89" s="82" t="s">
        <v>17</v>
      </c>
      <c r="N89" s="82">
        <v>1.4930000000000001</v>
      </c>
      <c r="O89" s="82">
        <v>240.79</v>
      </c>
    </row>
    <row r="90" spans="1:17">
      <c r="A90" s="82" t="s">
        <v>4</v>
      </c>
      <c r="B90" s="82">
        <v>0.73150000000000004</v>
      </c>
      <c r="C90" s="82">
        <v>250.84</v>
      </c>
      <c r="G90" s="82" t="s">
        <v>12</v>
      </c>
      <c r="H90" s="82">
        <v>0.72570000000000001</v>
      </c>
      <c r="I90" s="82">
        <v>250.83</v>
      </c>
      <c r="M90" s="82" t="s">
        <v>17</v>
      </c>
      <c r="N90" s="82">
        <v>1.4931000000000001</v>
      </c>
      <c r="O90" s="82">
        <v>250.79</v>
      </c>
    </row>
    <row r="91" spans="1:17">
      <c r="A91" s="82" t="s">
        <v>4</v>
      </c>
      <c r="B91" s="82">
        <v>0.73099999999999998</v>
      </c>
      <c r="C91" s="82">
        <v>260.83999999999997</v>
      </c>
      <c r="G91" s="82" t="s">
        <v>12</v>
      </c>
      <c r="H91" s="82">
        <v>0.72529999999999994</v>
      </c>
      <c r="I91" s="82">
        <v>260.82</v>
      </c>
      <c r="M91" s="82" t="s">
        <v>17</v>
      </c>
      <c r="N91" s="82">
        <v>1.4907999999999999</v>
      </c>
      <c r="O91" s="82">
        <v>260.8</v>
      </c>
    </row>
    <row r="92" spans="1:17">
      <c r="A92" s="82" t="s">
        <v>4</v>
      </c>
      <c r="B92" s="82">
        <v>0.73080000000000001</v>
      </c>
      <c r="C92" s="82">
        <v>270.85000000000002</v>
      </c>
      <c r="G92" s="82" t="s">
        <v>12</v>
      </c>
      <c r="H92" s="82">
        <v>0.72470000000000001</v>
      </c>
      <c r="I92" s="82">
        <v>270.82</v>
      </c>
      <c r="M92" s="82" t="s">
        <v>17</v>
      </c>
      <c r="N92" s="82">
        <v>1.4887999999999999</v>
      </c>
      <c r="O92" s="82">
        <v>270.79000000000002</v>
      </c>
    </row>
    <row r="93" spans="1:17">
      <c r="A93" s="82" t="s">
        <v>4</v>
      </c>
      <c r="B93" s="82">
        <v>0.73080000000000001</v>
      </c>
      <c r="C93" s="82">
        <v>280.85000000000002</v>
      </c>
      <c r="G93" s="82" t="s">
        <v>12</v>
      </c>
      <c r="H93" s="82">
        <v>0.72430000000000005</v>
      </c>
      <c r="I93" s="82">
        <v>280.83</v>
      </c>
      <c r="M93" s="82" t="s">
        <v>17</v>
      </c>
      <c r="N93" s="82">
        <v>1.4872000000000001</v>
      </c>
      <c r="O93" s="82">
        <v>280.79000000000002</v>
      </c>
    </row>
    <row r="94" spans="1:17">
      <c r="A94" s="82" t="s">
        <v>4</v>
      </c>
      <c r="B94" s="82">
        <v>0.73009999999999997</v>
      </c>
      <c r="C94" s="82">
        <v>290.85000000000002</v>
      </c>
      <c r="G94" s="82" t="s">
        <v>12</v>
      </c>
      <c r="H94" s="82">
        <v>0.72419999999999995</v>
      </c>
      <c r="I94" s="82">
        <v>290.82</v>
      </c>
      <c r="M94" s="82" t="s">
        <v>17</v>
      </c>
      <c r="N94" s="82">
        <v>1.4849000000000001</v>
      </c>
      <c r="O94" s="82">
        <v>290.79000000000002</v>
      </c>
    </row>
    <row r="95" spans="1:17">
      <c r="A95" s="82" t="s">
        <v>4</v>
      </c>
      <c r="B95" s="82">
        <v>0.73019999999999996</v>
      </c>
      <c r="C95" s="82">
        <v>300.85000000000002</v>
      </c>
      <c r="G95" s="82" t="s">
        <v>12</v>
      </c>
      <c r="H95" s="82">
        <v>0.72330000000000005</v>
      </c>
      <c r="I95" s="82">
        <v>300.83</v>
      </c>
      <c r="M95" s="82" t="s">
        <v>17</v>
      </c>
      <c r="N95" s="82">
        <v>1.4823</v>
      </c>
      <c r="O95" s="82">
        <v>300.79000000000002</v>
      </c>
    </row>
    <row r="96" spans="1:17">
      <c r="A96" s="82" t="s">
        <v>5</v>
      </c>
      <c r="B96" s="82">
        <v>0.73160000000000003</v>
      </c>
      <c r="C96" s="82">
        <v>0.85</v>
      </c>
      <c r="D96" s="37">
        <f>SLOPE(B100:B126,C100:C126)</f>
        <v>4.8545593185060875E-5</v>
      </c>
      <c r="E96" s="92">
        <f>RSQ(B100:B126,C100:C126)</f>
        <v>0.96743789735751706</v>
      </c>
      <c r="G96" s="82" t="s">
        <v>11</v>
      </c>
      <c r="H96" s="82">
        <v>0.73340000000000005</v>
      </c>
      <c r="I96" s="82">
        <v>0.85</v>
      </c>
      <c r="J96" s="37">
        <f>SLOPE(H100:H126,I100:I126)</f>
        <v>-3.9614834026526895E-5</v>
      </c>
      <c r="K96" s="92">
        <f>RSQ(H100:H126,I100:I126)</f>
        <v>0.87113253914413213</v>
      </c>
      <c r="M96" s="82" t="s">
        <v>16</v>
      </c>
      <c r="N96" s="82">
        <v>1.5141</v>
      </c>
      <c r="O96" s="82">
        <v>0.85</v>
      </c>
      <c r="P96" s="37">
        <f>SLOPE(N100:N126,O100:O126)</f>
        <v>-2.2682031837384443E-4</v>
      </c>
      <c r="Q96" s="92">
        <f>RSQ(N100:N126,O100:O126)</f>
        <v>0.98598228668660404</v>
      </c>
    </row>
    <row r="97" spans="1:15">
      <c r="A97" s="82" t="s">
        <v>5</v>
      </c>
      <c r="B97" s="82">
        <v>0.73170000000000002</v>
      </c>
      <c r="C97" s="82">
        <v>11.26</v>
      </c>
      <c r="G97" s="82" t="s">
        <v>11</v>
      </c>
      <c r="H97" s="82">
        <v>0.72499999999999998</v>
      </c>
      <c r="I97" s="82">
        <v>11.24</v>
      </c>
      <c r="M97" s="82" t="s">
        <v>16</v>
      </c>
      <c r="N97" s="82">
        <v>1.5103</v>
      </c>
      <c r="O97" s="82">
        <v>11.22</v>
      </c>
    </row>
    <row r="98" spans="1:15">
      <c r="A98" s="82" t="s">
        <v>5</v>
      </c>
      <c r="B98" s="82">
        <v>0.72729999999999995</v>
      </c>
      <c r="C98" s="82">
        <v>21.26</v>
      </c>
      <c r="G98" s="82" t="s">
        <v>11</v>
      </c>
      <c r="H98" s="82">
        <v>0.72330000000000005</v>
      </c>
      <c r="I98" s="82">
        <v>21.25</v>
      </c>
      <c r="M98" s="82" t="s">
        <v>16</v>
      </c>
      <c r="N98" s="82">
        <v>1.5105</v>
      </c>
      <c r="O98" s="82">
        <v>21.22</v>
      </c>
    </row>
    <row r="99" spans="1:15">
      <c r="A99" s="82" t="s">
        <v>5</v>
      </c>
      <c r="B99" s="82">
        <v>0.72589999999999999</v>
      </c>
      <c r="C99" s="82">
        <v>31.26</v>
      </c>
      <c r="G99" s="82" t="s">
        <v>11</v>
      </c>
      <c r="H99" s="82">
        <v>0.72719999999999996</v>
      </c>
      <c r="I99" s="82">
        <v>31.24</v>
      </c>
      <c r="M99" s="82" t="s">
        <v>16</v>
      </c>
      <c r="N99" s="82">
        <v>1.5097</v>
      </c>
      <c r="O99" s="82">
        <v>31.22</v>
      </c>
    </row>
    <row r="100" spans="1:15">
      <c r="A100" s="82" t="s">
        <v>5</v>
      </c>
      <c r="B100" s="82">
        <v>0.72640000000000005</v>
      </c>
      <c r="C100" s="82">
        <v>41.26</v>
      </c>
      <c r="G100" s="82" t="s">
        <v>11</v>
      </c>
      <c r="H100" s="82">
        <v>0.72199999999999998</v>
      </c>
      <c r="I100" s="82">
        <v>41.24</v>
      </c>
      <c r="M100" s="82" t="s">
        <v>16</v>
      </c>
      <c r="N100" s="82">
        <v>1.5047999999999999</v>
      </c>
      <c r="O100" s="82">
        <v>41.23</v>
      </c>
    </row>
    <row r="101" spans="1:15">
      <c r="A101" s="82" t="s">
        <v>5</v>
      </c>
      <c r="B101" s="82">
        <v>0.72570000000000001</v>
      </c>
      <c r="C101" s="82">
        <v>51.26</v>
      </c>
      <c r="G101" s="82" t="s">
        <v>11</v>
      </c>
      <c r="H101" s="82">
        <v>0.7208</v>
      </c>
      <c r="I101" s="82">
        <v>51.25</v>
      </c>
      <c r="M101" s="82" t="s">
        <v>16</v>
      </c>
      <c r="N101" s="82">
        <v>1.4961</v>
      </c>
      <c r="O101" s="82">
        <v>51.22</v>
      </c>
    </row>
    <row r="102" spans="1:15">
      <c r="A102" s="82" t="s">
        <v>5</v>
      </c>
      <c r="B102" s="82">
        <v>0.72619999999999996</v>
      </c>
      <c r="C102" s="82">
        <v>61.27</v>
      </c>
      <c r="G102" s="82" t="s">
        <v>11</v>
      </c>
      <c r="H102" s="82">
        <v>0.72030000000000005</v>
      </c>
      <c r="I102" s="82">
        <v>61.24</v>
      </c>
      <c r="M102" s="82" t="s">
        <v>16</v>
      </c>
      <c r="N102" s="82">
        <v>1.4916</v>
      </c>
      <c r="O102" s="82">
        <v>61.22</v>
      </c>
    </row>
    <row r="103" spans="1:15">
      <c r="A103" s="82" t="s">
        <v>5</v>
      </c>
      <c r="B103" s="82">
        <v>0.72709999999999997</v>
      </c>
      <c r="C103" s="82">
        <v>71.260000000000005</v>
      </c>
      <c r="G103" s="82" t="s">
        <v>11</v>
      </c>
      <c r="H103" s="82">
        <v>0.71919999999999995</v>
      </c>
      <c r="I103" s="82">
        <v>71.239999999999995</v>
      </c>
      <c r="M103" s="82" t="s">
        <v>16</v>
      </c>
      <c r="N103" s="82">
        <v>1.4903999999999999</v>
      </c>
      <c r="O103" s="82">
        <v>71.23</v>
      </c>
    </row>
    <row r="104" spans="1:15">
      <c r="A104" s="82" t="s">
        <v>5</v>
      </c>
      <c r="B104" s="82">
        <v>0.72740000000000005</v>
      </c>
      <c r="C104" s="82">
        <v>81.27</v>
      </c>
      <c r="G104" s="82" t="s">
        <v>11</v>
      </c>
      <c r="H104" s="82">
        <v>0.71940000000000004</v>
      </c>
      <c r="I104" s="82">
        <v>81.25</v>
      </c>
      <c r="M104" s="82" t="s">
        <v>16</v>
      </c>
      <c r="N104" s="82">
        <v>1.4870000000000001</v>
      </c>
      <c r="O104" s="82">
        <v>81.22</v>
      </c>
    </row>
    <row r="105" spans="1:15">
      <c r="A105" s="82" t="s">
        <v>5</v>
      </c>
      <c r="B105" s="82">
        <v>0.72699999999999998</v>
      </c>
      <c r="C105" s="82">
        <v>91.26</v>
      </c>
      <c r="G105" s="82" t="s">
        <v>11</v>
      </c>
      <c r="H105" s="82">
        <v>0.71840000000000004</v>
      </c>
      <c r="I105" s="82">
        <v>91.24</v>
      </c>
      <c r="M105" s="82" t="s">
        <v>16</v>
      </c>
      <c r="N105" s="82">
        <v>1.4842</v>
      </c>
      <c r="O105" s="82">
        <v>91.22</v>
      </c>
    </row>
    <row r="106" spans="1:15">
      <c r="A106" s="82" t="s">
        <v>5</v>
      </c>
      <c r="B106" s="82">
        <v>0.72750000000000004</v>
      </c>
      <c r="C106" s="82">
        <v>101.26</v>
      </c>
      <c r="G106" s="82" t="s">
        <v>11</v>
      </c>
      <c r="H106" s="82">
        <v>0.71799999999999997</v>
      </c>
      <c r="I106" s="82">
        <v>101.24</v>
      </c>
      <c r="M106" s="82" t="s">
        <v>16</v>
      </c>
      <c r="N106" s="82">
        <v>1.4801</v>
      </c>
      <c r="O106" s="82">
        <v>101.22</v>
      </c>
    </row>
    <row r="107" spans="1:15">
      <c r="A107" s="82" t="s">
        <v>5</v>
      </c>
      <c r="B107" s="82">
        <v>0.72870000000000001</v>
      </c>
      <c r="C107" s="82">
        <v>111.26</v>
      </c>
      <c r="G107" s="82" t="s">
        <v>11</v>
      </c>
      <c r="H107" s="82">
        <v>0.71779999999999999</v>
      </c>
      <c r="I107" s="82">
        <v>111.25</v>
      </c>
      <c r="M107" s="82" t="s">
        <v>16</v>
      </c>
      <c r="N107" s="82">
        <v>1.4797</v>
      </c>
      <c r="O107" s="82">
        <v>111.22</v>
      </c>
    </row>
    <row r="108" spans="1:15">
      <c r="A108" s="82" t="s">
        <v>5</v>
      </c>
      <c r="B108" s="82">
        <v>0.72799999999999998</v>
      </c>
      <c r="C108" s="82">
        <v>121.27</v>
      </c>
      <c r="G108" s="82" t="s">
        <v>11</v>
      </c>
      <c r="H108" s="82">
        <v>0.71740000000000004</v>
      </c>
      <c r="I108" s="82">
        <v>121.24</v>
      </c>
      <c r="M108" s="82" t="s">
        <v>16</v>
      </c>
      <c r="N108" s="82">
        <v>1.4778</v>
      </c>
      <c r="O108" s="82">
        <v>121.22</v>
      </c>
    </row>
    <row r="109" spans="1:15">
      <c r="A109" s="82" t="s">
        <v>5</v>
      </c>
      <c r="B109" s="82">
        <v>0.72829999999999995</v>
      </c>
      <c r="C109" s="82">
        <v>131.26</v>
      </c>
      <c r="G109" s="82" t="s">
        <v>11</v>
      </c>
      <c r="H109" s="82">
        <v>0.71660000000000001</v>
      </c>
      <c r="I109" s="82">
        <v>131.24</v>
      </c>
      <c r="M109" s="82" t="s">
        <v>16</v>
      </c>
      <c r="N109" s="82">
        <v>1.4736</v>
      </c>
      <c r="O109" s="82">
        <v>131.22</v>
      </c>
    </row>
    <row r="110" spans="1:15">
      <c r="A110" s="82" t="s">
        <v>5</v>
      </c>
      <c r="B110" s="82">
        <v>0.72899999999999998</v>
      </c>
      <c r="C110" s="82">
        <v>141.27000000000001</v>
      </c>
      <c r="G110" s="82" t="s">
        <v>11</v>
      </c>
      <c r="H110" s="82">
        <v>0.72</v>
      </c>
      <c r="I110" s="82">
        <v>141.25</v>
      </c>
      <c r="M110" s="82" t="s">
        <v>16</v>
      </c>
      <c r="N110" s="82">
        <v>1.4717</v>
      </c>
      <c r="O110" s="82">
        <v>141.22</v>
      </c>
    </row>
    <row r="111" spans="1:15">
      <c r="A111" s="82" t="s">
        <v>5</v>
      </c>
      <c r="B111" s="82">
        <v>0.72919999999999996</v>
      </c>
      <c r="C111" s="82">
        <v>151.26</v>
      </c>
      <c r="G111" s="82" t="s">
        <v>11</v>
      </c>
      <c r="H111" s="82">
        <v>0.71579999999999999</v>
      </c>
      <c r="I111" s="82">
        <v>151.24</v>
      </c>
      <c r="M111" s="82" t="s">
        <v>16</v>
      </c>
      <c r="N111" s="82">
        <v>1.4718</v>
      </c>
      <c r="O111" s="82">
        <v>151.22</v>
      </c>
    </row>
    <row r="112" spans="1:15">
      <c r="A112" s="82" t="s">
        <v>5</v>
      </c>
      <c r="B112" s="82">
        <v>0.72960000000000003</v>
      </c>
      <c r="C112" s="82">
        <v>161.26</v>
      </c>
      <c r="G112" s="82" t="s">
        <v>11</v>
      </c>
      <c r="H112" s="82">
        <v>0.71540000000000004</v>
      </c>
      <c r="I112" s="82">
        <v>161.25</v>
      </c>
      <c r="M112" s="82" t="s">
        <v>16</v>
      </c>
      <c r="N112" s="82">
        <v>1.4688000000000001</v>
      </c>
      <c r="O112" s="82">
        <v>161.22</v>
      </c>
    </row>
    <row r="113" spans="1:17">
      <c r="A113" s="82" t="s">
        <v>5</v>
      </c>
      <c r="B113" s="82">
        <v>0.73019999999999996</v>
      </c>
      <c r="C113" s="82">
        <v>171.27</v>
      </c>
      <c r="G113" s="82" t="s">
        <v>11</v>
      </c>
      <c r="H113" s="82">
        <v>0.71509999999999996</v>
      </c>
      <c r="I113" s="82">
        <v>171.24</v>
      </c>
      <c r="M113" s="82" t="s">
        <v>16</v>
      </c>
      <c r="N113" s="82">
        <v>1.4665999999999999</v>
      </c>
      <c r="O113" s="82">
        <v>171.22</v>
      </c>
    </row>
    <row r="114" spans="1:17">
      <c r="A114" s="82" t="s">
        <v>5</v>
      </c>
      <c r="B114" s="82">
        <v>0.73099999999999998</v>
      </c>
      <c r="C114" s="82">
        <v>181.27</v>
      </c>
      <c r="G114" s="82" t="s">
        <v>11</v>
      </c>
      <c r="H114" s="82">
        <v>0.7147</v>
      </c>
      <c r="I114" s="82">
        <v>181.24</v>
      </c>
      <c r="M114" s="82" t="s">
        <v>16</v>
      </c>
      <c r="N114" s="82">
        <v>1.464</v>
      </c>
      <c r="O114" s="82">
        <v>181.22</v>
      </c>
    </row>
    <row r="115" spans="1:17">
      <c r="A115" s="82" t="s">
        <v>5</v>
      </c>
      <c r="B115" s="82">
        <v>0.73140000000000005</v>
      </c>
      <c r="C115" s="82">
        <v>191.27</v>
      </c>
      <c r="G115" s="82" t="s">
        <v>11</v>
      </c>
      <c r="H115" s="82">
        <v>0.71489999999999998</v>
      </c>
      <c r="I115" s="82">
        <v>191.25</v>
      </c>
      <c r="M115" s="82" t="s">
        <v>16</v>
      </c>
      <c r="N115" s="82">
        <v>1.4618</v>
      </c>
      <c r="O115" s="82">
        <v>191.22</v>
      </c>
    </row>
    <row r="116" spans="1:17">
      <c r="A116" s="82" t="s">
        <v>5</v>
      </c>
      <c r="B116" s="82">
        <v>0.73180000000000001</v>
      </c>
      <c r="C116" s="82">
        <v>201.27</v>
      </c>
      <c r="G116" s="82" t="s">
        <v>11</v>
      </c>
      <c r="H116" s="82">
        <v>0.71360000000000001</v>
      </c>
      <c r="I116" s="82">
        <v>201.24</v>
      </c>
      <c r="M116" s="82" t="s">
        <v>16</v>
      </c>
      <c r="N116" s="82">
        <v>1.4594</v>
      </c>
      <c r="O116" s="82">
        <v>201.23</v>
      </c>
    </row>
    <row r="117" spans="1:17">
      <c r="A117" s="82" t="s">
        <v>5</v>
      </c>
      <c r="B117" s="82">
        <v>0.73250000000000004</v>
      </c>
      <c r="C117" s="82">
        <v>211.27</v>
      </c>
      <c r="G117" s="82" t="s">
        <v>11</v>
      </c>
      <c r="H117" s="82">
        <v>0.71350000000000002</v>
      </c>
      <c r="I117" s="82">
        <v>211.24</v>
      </c>
      <c r="M117" s="82" t="s">
        <v>16</v>
      </c>
      <c r="N117" s="82">
        <v>1.4593</v>
      </c>
      <c r="O117" s="82">
        <v>211.22</v>
      </c>
    </row>
    <row r="118" spans="1:17">
      <c r="A118" s="82" t="s">
        <v>5</v>
      </c>
      <c r="B118" s="82">
        <v>0.73329999999999995</v>
      </c>
      <c r="C118" s="82">
        <v>221.27</v>
      </c>
      <c r="G118" s="82" t="s">
        <v>11</v>
      </c>
      <c r="H118" s="82">
        <v>0.71309999999999996</v>
      </c>
      <c r="I118" s="82">
        <v>221.25</v>
      </c>
      <c r="M118" s="82" t="s">
        <v>16</v>
      </c>
      <c r="N118" s="82">
        <v>1.4573</v>
      </c>
      <c r="O118" s="82">
        <v>221.22</v>
      </c>
    </row>
    <row r="119" spans="1:17">
      <c r="A119" s="82" t="s">
        <v>5</v>
      </c>
      <c r="B119" s="82">
        <v>0.73399999999999999</v>
      </c>
      <c r="C119" s="82">
        <v>231.27</v>
      </c>
      <c r="G119" s="82" t="s">
        <v>11</v>
      </c>
      <c r="H119" s="82">
        <v>0.7127</v>
      </c>
      <c r="I119" s="82">
        <v>231.24</v>
      </c>
      <c r="M119" s="82" t="s">
        <v>16</v>
      </c>
      <c r="N119" s="82">
        <v>1.4549000000000001</v>
      </c>
      <c r="O119" s="82">
        <v>231.22</v>
      </c>
    </row>
    <row r="120" spans="1:17">
      <c r="A120" s="82" t="s">
        <v>5</v>
      </c>
      <c r="B120" s="82">
        <v>0.7349</v>
      </c>
      <c r="C120" s="82">
        <v>241.27</v>
      </c>
      <c r="G120" s="82" t="s">
        <v>11</v>
      </c>
      <c r="H120" s="82">
        <v>0.71230000000000004</v>
      </c>
      <c r="I120" s="82">
        <v>241.24</v>
      </c>
      <c r="M120" s="82" t="s">
        <v>16</v>
      </c>
      <c r="N120" s="82">
        <v>1.4531000000000001</v>
      </c>
      <c r="O120" s="82">
        <v>241.22</v>
      </c>
    </row>
    <row r="121" spans="1:17">
      <c r="A121" s="82" t="s">
        <v>5</v>
      </c>
      <c r="B121" s="82">
        <v>0.73519999999999996</v>
      </c>
      <c r="C121" s="82">
        <v>251.26</v>
      </c>
      <c r="G121" s="82" t="s">
        <v>11</v>
      </c>
      <c r="H121" s="82">
        <v>0.71160000000000001</v>
      </c>
      <c r="I121" s="82">
        <v>251.25</v>
      </c>
      <c r="M121" s="82" t="s">
        <v>16</v>
      </c>
      <c r="N121" s="82">
        <v>1.4520999999999999</v>
      </c>
      <c r="O121" s="82">
        <v>251.22</v>
      </c>
    </row>
    <row r="122" spans="1:17">
      <c r="A122" s="82" t="s">
        <v>5</v>
      </c>
      <c r="B122" s="82">
        <v>0.73599999999999999</v>
      </c>
      <c r="C122" s="82">
        <v>261.26</v>
      </c>
      <c r="G122" s="82" t="s">
        <v>11</v>
      </c>
      <c r="H122" s="82">
        <v>0.71160000000000001</v>
      </c>
      <c r="I122" s="82">
        <v>261.24</v>
      </c>
      <c r="M122" s="82" t="s">
        <v>16</v>
      </c>
      <c r="N122" s="82">
        <v>1.4479</v>
      </c>
      <c r="O122" s="82">
        <v>261.23</v>
      </c>
    </row>
    <row r="123" spans="1:17">
      <c r="A123" s="82" t="s">
        <v>5</v>
      </c>
      <c r="B123" s="82">
        <v>0.73670000000000002</v>
      </c>
      <c r="C123" s="82">
        <v>271.27</v>
      </c>
      <c r="G123" s="82" t="s">
        <v>11</v>
      </c>
      <c r="H123" s="82">
        <v>0.71130000000000004</v>
      </c>
      <c r="I123" s="82">
        <v>271.24</v>
      </c>
      <c r="M123" s="82" t="s">
        <v>16</v>
      </c>
      <c r="N123" s="82">
        <v>1.4451000000000001</v>
      </c>
      <c r="O123" s="82">
        <v>271.22000000000003</v>
      </c>
    </row>
    <row r="124" spans="1:17">
      <c r="A124" s="82" t="s">
        <v>5</v>
      </c>
      <c r="B124" s="82">
        <v>0.73699999999999999</v>
      </c>
      <c r="C124" s="82">
        <v>281.27</v>
      </c>
      <c r="G124" s="82" t="s">
        <v>11</v>
      </c>
      <c r="H124" s="82">
        <v>0.71089999999999998</v>
      </c>
      <c r="I124" s="82">
        <v>281.25</v>
      </c>
      <c r="M124" s="82" t="s">
        <v>16</v>
      </c>
      <c r="N124" s="82">
        <v>1.4432</v>
      </c>
      <c r="O124" s="82">
        <v>281.22000000000003</v>
      </c>
    </row>
    <row r="125" spans="1:17">
      <c r="A125" s="82" t="s">
        <v>5</v>
      </c>
      <c r="B125" s="82">
        <v>0.73750000000000004</v>
      </c>
      <c r="C125" s="82">
        <v>291.27</v>
      </c>
      <c r="G125" s="82" t="s">
        <v>11</v>
      </c>
      <c r="H125" s="82">
        <v>0.71040000000000003</v>
      </c>
      <c r="I125" s="82">
        <v>291.24</v>
      </c>
      <c r="M125" s="82" t="s">
        <v>16</v>
      </c>
      <c r="N125" s="82">
        <v>1.4382999999999999</v>
      </c>
      <c r="O125" s="82">
        <v>291.22000000000003</v>
      </c>
    </row>
    <row r="126" spans="1:17">
      <c r="A126" s="82" t="s">
        <v>5</v>
      </c>
      <c r="B126" s="82">
        <v>0.73829999999999996</v>
      </c>
      <c r="C126" s="82">
        <v>301.27</v>
      </c>
      <c r="G126" s="82" t="s">
        <v>11</v>
      </c>
      <c r="H126" s="82">
        <v>0.71499999999999997</v>
      </c>
      <c r="I126" s="82">
        <v>301.25</v>
      </c>
      <c r="M126" s="82" t="s">
        <v>16</v>
      </c>
      <c r="N126" s="82">
        <v>1.4379999999999999</v>
      </c>
      <c r="O126" s="82">
        <v>301.22000000000003</v>
      </c>
    </row>
    <row r="127" spans="1:17">
      <c r="A127" s="82" t="s">
        <v>6</v>
      </c>
      <c r="B127" s="82">
        <v>0.71579999999999999</v>
      </c>
      <c r="C127" s="82">
        <v>1.28</v>
      </c>
      <c r="D127" s="37">
        <f>SLOPE(B131:B157,C131:C157)</f>
        <v>8.0156391882942962E-5</v>
      </c>
      <c r="E127" s="92">
        <f>RSQ(B131:B157,C131:C157)</f>
        <v>0.98010574885437107</v>
      </c>
      <c r="G127" s="82" t="s">
        <v>10</v>
      </c>
      <c r="H127" s="82">
        <v>0.79159999999999997</v>
      </c>
      <c r="I127" s="82">
        <v>1.27</v>
      </c>
      <c r="J127" s="37">
        <f>SLOPE(H131:H157,I131:I157)</f>
        <v>-5.2087850728540136E-5</v>
      </c>
      <c r="K127" s="92">
        <f>RSQ(H131:H157,I131:I157)</f>
        <v>0.98536642348642967</v>
      </c>
      <c r="M127" s="82" t="s">
        <v>15</v>
      </c>
      <c r="N127" s="82">
        <v>1.5278</v>
      </c>
      <c r="O127" s="82">
        <v>1.27</v>
      </c>
      <c r="P127" s="37">
        <f>SLOPE(N131:N157,O131:O157)</f>
        <v>-2.1552064824847725E-4</v>
      </c>
      <c r="Q127" s="92">
        <f>RSQ(N131:N157,O131:O157)</f>
        <v>0.9907648946047265</v>
      </c>
    </row>
    <row r="128" spans="1:17">
      <c r="A128" s="82" t="s">
        <v>6</v>
      </c>
      <c r="B128" s="82">
        <v>0.70930000000000004</v>
      </c>
      <c r="C128" s="82">
        <v>11.69</v>
      </c>
      <c r="G128" s="82" t="s">
        <v>10</v>
      </c>
      <c r="H128" s="82">
        <v>0.78180000000000005</v>
      </c>
      <c r="I128" s="82">
        <v>11.67</v>
      </c>
      <c r="M128" s="82" t="s">
        <v>15</v>
      </c>
      <c r="N128" s="82">
        <v>1.5072000000000001</v>
      </c>
      <c r="O128" s="82">
        <v>11.64</v>
      </c>
    </row>
    <row r="129" spans="1:15">
      <c r="A129" s="82" t="s">
        <v>6</v>
      </c>
      <c r="B129" s="82">
        <v>0.70889999999999997</v>
      </c>
      <c r="C129" s="82">
        <v>21.69</v>
      </c>
      <c r="G129" s="82" t="s">
        <v>10</v>
      </c>
      <c r="H129" s="82">
        <v>0.77710000000000001</v>
      </c>
      <c r="I129" s="82">
        <v>21.67</v>
      </c>
      <c r="M129" s="82" t="s">
        <v>15</v>
      </c>
      <c r="N129" s="82">
        <v>1.4941</v>
      </c>
      <c r="O129" s="82">
        <v>21.64</v>
      </c>
    </row>
    <row r="130" spans="1:15">
      <c r="A130" s="82" t="s">
        <v>6</v>
      </c>
      <c r="B130" s="82">
        <v>0.70450000000000002</v>
      </c>
      <c r="C130" s="82">
        <v>31.69</v>
      </c>
      <c r="G130" s="82" t="s">
        <v>10</v>
      </c>
      <c r="H130" s="82">
        <v>0.7752</v>
      </c>
      <c r="I130" s="82">
        <v>31.66</v>
      </c>
      <c r="M130" s="82" t="s">
        <v>15</v>
      </c>
      <c r="N130" s="82">
        <v>1.4842</v>
      </c>
      <c r="O130" s="82">
        <v>31.64</v>
      </c>
    </row>
    <row r="131" spans="1:15">
      <c r="A131" s="82" t="s">
        <v>6</v>
      </c>
      <c r="B131" s="82">
        <v>0.7046</v>
      </c>
      <c r="C131" s="82">
        <v>41.69</v>
      </c>
      <c r="G131" s="82" t="s">
        <v>10</v>
      </c>
      <c r="H131" s="82">
        <v>0.77410000000000001</v>
      </c>
      <c r="I131" s="82">
        <v>41.66</v>
      </c>
      <c r="M131" s="82" t="s">
        <v>15</v>
      </c>
      <c r="N131" s="82">
        <v>1.4761</v>
      </c>
      <c r="O131" s="82">
        <v>41.65</v>
      </c>
    </row>
    <row r="132" spans="1:15">
      <c r="A132" s="82" t="s">
        <v>6</v>
      </c>
      <c r="B132" s="82">
        <v>0.7016</v>
      </c>
      <c r="C132" s="82">
        <v>51.69</v>
      </c>
      <c r="G132" s="82" t="s">
        <v>10</v>
      </c>
      <c r="H132" s="82">
        <v>0.77359999999999995</v>
      </c>
      <c r="I132" s="82">
        <v>51.67</v>
      </c>
      <c r="M132" s="82" t="s">
        <v>15</v>
      </c>
      <c r="N132" s="82">
        <v>1.4716</v>
      </c>
      <c r="O132" s="82">
        <v>51.64</v>
      </c>
    </row>
    <row r="133" spans="1:15">
      <c r="A133" s="82" t="s">
        <v>6</v>
      </c>
      <c r="B133" s="82">
        <v>0.70220000000000005</v>
      </c>
      <c r="C133" s="82">
        <v>61.7</v>
      </c>
      <c r="G133" s="82" t="s">
        <v>10</v>
      </c>
      <c r="H133" s="82">
        <v>0.77270000000000005</v>
      </c>
      <c r="I133" s="82">
        <v>61.66</v>
      </c>
      <c r="M133" s="82" t="s">
        <v>15</v>
      </c>
      <c r="N133" s="82">
        <v>1.4676</v>
      </c>
      <c r="O133" s="82">
        <v>61.64</v>
      </c>
    </row>
    <row r="134" spans="1:15">
      <c r="A134" s="82" t="s">
        <v>6</v>
      </c>
      <c r="B134" s="82">
        <v>0.70250000000000001</v>
      </c>
      <c r="C134" s="82">
        <v>71.69</v>
      </c>
      <c r="G134" s="82" t="s">
        <v>10</v>
      </c>
      <c r="H134" s="82">
        <v>0.77210000000000001</v>
      </c>
      <c r="I134" s="82">
        <v>71.67</v>
      </c>
      <c r="M134" s="82" t="s">
        <v>15</v>
      </c>
      <c r="N134" s="82">
        <v>1.4661</v>
      </c>
      <c r="O134" s="82">
        <v>71.650000000000006</v>
      </c>
    </row>
    <row r="135" spans="1:15">
      <c r="A135" s="82" t="s">
        <v>6</v>
      </c>
      <c r="B135" s="82">
        <v>0.70320000000000005</v>
      </c>
      <c r="C135" s="82">
        <v>81.7</v>
      </c>
      <c r="G135" s="82" t="s">
        <v>10</v>
      </c>
      <c r="H135" s="82">
        <v>0.77200000000000002</v>
      </c>
      <c r="I135" s="82">
        <v>81.67</v>
      </c>
      <c r="M135" s="82" t="s">
        <v>15</v>
      </c>
      <c r="N135" s="82">
        <v>1.4661</v>
      </c>
      <c r="O135" s="82">
        <v>81.64</v>
      </c>
    </row>
    <row r="136" spans="1:15">
      <c r="A136" s="82" t="s">
        <v>6</v>
      </c>
      <c r="B136" s="82">
        <v>0.70369999999999999</v>
      </c>
      <c r="C136" s="82">
        <v>91.69</v>
      </c>
      <c r="G136" s="82" t="s">
        <v>10</v>
      </c>
      <c r="H136" s="82">
        <v>0.77080000000000004</v>
      </c>
      <c r="I136" s="82">
        <v>91.66</v>
      </c>
      <c r="M136" s="82" t="s">
        <v>15</v>
      </c>
      <c r="N136" s="82">
        <v>1.4632000000000001</v>
      </c>
      <c r="O136" s="82">
        <v>91.64</v>
      </c>
    </row>
    <row r="137" spans="1:15">
      <c r="A137" s="82" t="s">
        <v>6</v>
      </c>
      <c r="B137" s="82">
        <v>0.70550000000000002</v>
      </c>
      <c r="C137" s="82">
        <v>101.69</v>
      </c>
      <c r="G137" s="82" t="s">
        <v>10</v>
      </c>
      <c r="H137" s="82">
        <v>0.77029999999999998</v>
      </c>
      <c r="I137" s="82">
        <v>101.66</v>
      </c>
      <c r="M137" s="82" t="s">
        <v>15</v>
      </c>
      <c r="N137" s="82">
        <v>1.4616</v>
      </c>
      <c r="O137" s="82">
        <v>101.64</v>
      </c>
    </row>
    <row r="138" spans="1:15">
      <c r="A138" s="82" t="s">
        <v>6</v>
      </c>
      <c r="B138" s="82">
        <v>0.70579999999999998</v>
      </c>
      <c r="C138" s="82">
        <v>111.69</v>
      </c>
      <c r="G138" s="82" t="s">
        <v>10</v>
      </c>
      <c r="H138" s="82">
        <v>0.77010000000000001</v>
      </c>
      <c r="I138" s="82">
        <v>111.67</v>
      </c>
      <c r="M138" s="82" t="s">
        <v>15</v>
      </c>
      <c r="N138" s="82">
        <v>1.4599</v>
      </c>
      <c r="O138" s="82">
        <v>111.64</v>
      </c>
    </row>
    <row r="139" spans="1:15">
      <c r="A139" s="82" t="s">
        <v>6</v>
      </c>
      <c r="B139" s="82">
        <v>0.70620000000000005</v>
      </c>
      <c r="C139" s="82">
        <v>121.7</v>
      </c>
      <c r="G139" s="82" t="s">
        <v>10</v>
      </c>
      <c r="H139" s="82">
        <v>0.76880000000000004</v>
      </c>
      <c r="I139" s="82">
        <v>121.66</v>
      </c>
      <c r="M139" s="82" t="s">
        <v>15</v>
      </c>
      <c r="N139" s="82">
        <v>1.4588000000000001</v>
      </c>
      <c r="O139" s="82">
        <v>121.64</v>
      </c>
    </row>
    <row r="140" spans="1:15">
      <c r="A140" s="82" t="s">
        <v>6</v>
      </c>
      <c r="B140" s="82">
        <v>0.70740000000000003</v>
      </c>
      <c r="C140" s="82">
        <v>131.69</v>
      </c>
      <c r="G140" s="82" t="s">
        <v>10</v>
      </c>
      <c r="H140" s="82">
        <v>0.76839999999999997</v>
      </c>
      <c r="I140" s="82">
        <v>131.66</v>
      </c>
      <c r="M140" s="82" t="s">
        <v>15</v>
      </c>
      <c r="N140" s="82">
        <v>1.4553</v>
      </c>
      <c r="O140" s="82">
        <v>131.63999999999999</v>
      </c>
    </row>
    <row r="141" spans="1:15">
      <c r="A141" s="82" t="s">
        <v>6</v>
      </c>
      <c r="B141" s="82">
        <v>0.70960000000000001</v>
      </c>
      <c r="C141" s="82">
        <v>141.69999999999999</v>
      </c>
      <c r="G141" s="82" t="s">
        <v>10</v>
      </c>
      <c r="H141" s="82">
        <v>0.76770000000000005</v>
      </c>
      <c r="I141" s="82">
        <v>141.66999999999999</v>
      </c>
      <c r="M141" s="82" t="s">
        <v>15</v>
      </c>
      <c r="N141" s="82">
        <v>1.4554</v>
      </c>
      <c r="O141" s="82">
        <v>141.63999999999999</v>
      </c>
    </row>
    <row r="142" spans="1:15">
      <c r="A142" s="82" t="s">
        <v>6</v>
      </c>
      <c r="B142" s="82">
        <v>0.70960000000000001</v>
      </c>
      <c r="C142" s="82">
        <v>151.69</v>
      </c>
      <c r="G142" s="82" t="s">
        <v>10</v>
      </c>
      <c r="H142" s="82">
        <v>0.76700000000000002</v>
      </c>
      <c r="I142" s="82">
        <v>151.66</v>
      </c>
      <c r="M142" s="82" t="s">
        <v>15</v>
      </c>
      <c r="N142" s="82">
        <v>1.4524999999999999</v>
      </c>
      <c r="O142" s="82">
        <v>151.63999999999999</v>
      </c>
    </row>
    <row r="143" spans="1:15">
      <c r="A143" s="82" t="s">
        <v>6</v>
      </c>
      <c r="B143" s="82">
        <v>0.71</v>
      </c>
      <c r="C143" s="82">
        <v>161.69</v>
      </c>
      <c r="G143" s="82" t="s">
        <v>10</v>
      </c>
      <c r="H143" s="82">
        <v>0.76670000000000005</v>
      </c>
      <c r="I143" s="82">
        <v>161.66999999999999</v>
      </c>
      <c r="M143" s="82" t="s">
        <v>15</v>
      </c>
      <c r="N143" s="82">
        <v>1.4495</v>
      </c>
      <c r="O143" s="82">
        <v>161.63999999999999</v>
      </c>
    </row>
    <row r="144" spans="1:15">
      <c r="A144" s="82" t="s">
        <v>6</v>
      </c>
      <c r="B144" s="82">
        <v>0.71099999999999997</v>
      </c>
      <c r="C144" s="82">
        <v>171.7</v>
      </c>
      <c r="G144" s="82" t="s">
        <v>10</v>
      </c>
      <c r="H144" s="82">
        <v>0.76659999999999995</v>
      </c>
      <c r="I144" s="82">
        <v>171.66</v>
      </c>
      <c r="M144" s="82" t="s">
        <v>15</v>
      </c>
      <c r="N144" s="82">
        <v>1.4468000000000001</v>
      </c>
      <c r="O144" s="82">
        <v>171.64</v>
      </c>
    </row>
    <row r="145" spans="1:17">
      <c r="A145" s="82" t="s">
        <v>6</v>
      </c>
      <c r="B145" s="82">
        <v>0.71199999999999997</v>
      </c>
      <c r="C145" s="82">
        <v>181.7</v>
      </c>
      <c r="G145" s="82" t="s">
        <v>10</v>
      </c>
      <c r="H145" s="82">
        <v>0.76559999999999995</v>
      </c>
      <c r="I145" s="82">
        <v>181.66</v>
      </c>
      <c r="M145" s="82" t="s">
        <v>15</v>
      </c>
      <c r="N145" s="82">
        <v>1.4420999999999999</v>
      </c>
      <c r="O145" s="82">
        <v>181.64</v>
      </c>
    </row>
    <row r="146" spans="1:17">
      <c r="A146" s="82" t="s">
        <v>6</v>
      </c>
      <c r="B146" s="82">
        <v>0.71260000000000001</v>
      </c>
      <c r="C146" s="82">
        <v>191.7</v>
      </c>
      <c r="G146" s="82" t="s">
        <v>10</v>
      </c>
      <c r="H146" s="82">
        <v>0.76559999999999995</v>
      </c>
      <c r="I146" s="82">
        <v>191.67</v>
      </c>
      <c r="M146" s="82" t="s">
        <v>15</v>
      </c>
      <c r="N146" s="82">
        <v>1.4416</v>
      </c>
      <c r="O146" s="82">
        <v>191.64</v>
      </c>
    </row>
    <row r="147" spans="1:17">
      <c r="A147" s="82" t="s">
        <v>6</v>
      </c>
      <c r="B147" s="82">
        <v>0.7137</v>
      </c>
      <c r="C147" s="82">
        <v>201.7</v>
      </c>
      <c r="G147" s="82" t="s">
        <v>10</v>
      </c>
      <c r="H147" s="82">
        <v>0.76459999999999995</v>
      </c>
      <c r="I147" s="82">
        <v>201.66</v>
      </c>
      <c r="M147" s="82" t="s">
        <v>15</v>
      </c>
      <c r="N147" s="82">
        <v>1.4358</v>
      </c>
      <c r="O147" s="82">
        <v>201.65</v>
      </c>
    </row>
    <row r="148" spans="1:17">
      <c r="A148" s="82" t="s">
        <v>6</v>
      </c>
      <c r="B148" s="82">
        <v>0.71419999999999995</v>
      </c>
      <c r="C148" s="82">
        <v>211.7</v>
      </c>
      <c r="G148" s="82" t="s">
        <v>10</v>
      </c>
      <c r="H148" s="82">
        <v>0.76370000000000005</v>
      </c>
      <c r="I148" s="82">
        <v>211.66</v>
      </c>
      <c r="M148" s="82" t="s">
        <v>15</v>
      </c>
      <c r="N148" s="82">
        <v>1.4379999999999999</v>
      </c>
      <c r="O148" s="82">
        <v>211.64</v>
      </c>
    </row>
    <row r="149" spans="1:17">
      <c r="A149" s="82" t="s">
        <v>6</v>
      </c>
      <c r="B149" s="82">
        <v>0.71530000000000005</v>
      </c>
      <c r="C149" s="82">
        <v>221.7</v>
      </c>
      <c r="G149" s="82" t="s">
        <v>10</v>
      </c>
      <c r="H149" s="82">
        <v>0.76359999999999995</v>
      </c>
      <c r="I149" s="82">
        <v>221.67</v>
      </c>
      <c r="M149" s="82" t="s">
        <v>15</v>
      </c>
      <c r="N149" s="82">
        <v>1.4369000000000001</v>
      </c>
      <c r="O149" s="82">
        <v>221.64</v>
      </c>
    </row>
    <row r="150" spans="1:17">
      <c r="A150" s="82" t="s">
        <v>6</v>
      </c>
      <c r="B150" s="82">
        <v>0.71650000000000003</v>
      </c>
      <c r="C150" s="82">
        <v>231.7</v>
      </c>
      <c r="G150" s="82" t="s">
        <v>10</v>
      </c>
      <c r="H150" s="82">
        <v>0.7631</v>
      </c>
      <c r="I150" s="82">
        <v>231.66</v>
      </c>
      <c r="M150" s="82" t="s">
        <v>15</v>
      </c>
      <c r="N150" s="82">
        <v>1.4350000000000001</v>
      </c>
      <c r="O150" s="82">
        <v>231.64</v>
      </c>
    </row>
    <row r="151" spans="1:17">
      <c r="A151" s="82" t="s">
        <v>6</v>
      </c>
      <c r="B151" s="82">
        <v>0.71719999999999995</v>
      </c>
      <c r="C151" s="82">
        <v>241.7</v>
      </c>
      <c r="G151" s="82" t="s">
        <v>10</v>
      </c>
      <c r="H151" s="82">
        <v>0.76290000000000002</v>
      </c>
      <c r="I151" s="82">
        <v>241.66</v>
      </c>
      <c r="M151" s="82" t="s">
        <v>15</v>
      </c>
      <c r="N151" s="82">
        <v>1.4323999999999999</v>
      </c>
      <c r="O151" s="82">
        <v>241.64</v>
      </c>
    </row>
    <row r="152" spans="1:17">
      <c r="A152" s="82" t="s">
        <v>6</v>
      </c>
      <c r="B152" s="82">
        <v>0.71850000000000003</v>
      </c>
      <c r="C152" s="82">
        <v>251.69</v>
      </c>
      <c r="G152" s="82" t="s">
        <v>10</v>
      </c>
      <c r="H152" s="82">
        <v>0.76280000000000003</v>
      </c>
      <c r="I152" s="82">
        <v>251.67</v>
      </c>
      <c r="M152" s="82" t="s">
        <v>15</v>
      </c>
      <c r="N152" s="82">
        <v>1.4322999999999999</v>
      </c>
      <c r="O152" s="82">
        <v>251.64</v>
      </c>
    </row>
    <row r="153" spans="1:17">
      <c r="A153" s="82" t="s">
        <v>6</v>
      </c>
      <c r="B153" s="82">
        <v>0.71899999999999997</v>
      </c>
      <c r="C153" s="82">
        <v>261.69</v>
      </c>
      <c r="G153" s="82" t="s">
        <v>10</v>
      </c>
      <c r="H153" s="82">
        <v>0.7621</v>
      </c>
      <c r="I153" s="82">
        <v>261.66000000000003</v>
      </c>
      <c r="M153" s="82" t="s">
        <v>15</v>
      </c>
      <c r="N153" s="82">
        <v>1.4271</v>
      </c>
      <c r="O153" s="82">
        <v>261.64999999999998</v>
      </c>
    </row>
    <row r="154" spans="1:17">
      <c r="A154" s="82" t="s">
        <v>6</v>
      </c>
      <c r="B154" s="82">
        <v>0.71970000000000001</v>
      </c>
      <c r="C154" s="82">
        <v>271.7</v>
      </c>
      <c r="G154" s="82" t="s">
        <v>10</v>
      </c>
      <c r="H154" s="82">
        <v>0.76180000000000003</v>
      </c>
      <c r="I154" s="82">
        <v>271.66000000000003</v>
      </c>
      <c r="M154" s="82" t="s">
        <v>15</v>
      </c>
      <c r="N154" s="82">
        <v>1.4252</v>
      </c>
      <c r="O154" s="82">
        <v>271.64</v>
      </c>
    </row>
    <row r="155" spans="1:17">
      <c r="A155" s="82" t="s">
        <v>6</v>
      </c>
      <c r="B155" s="82">
        <v>0.7198</v>
      </c>
      <c r="C155" s="82">
        <v>281.7</v>
      </c>
      <c r="G155" s="82" t="s">
        <v>10</v>
      </c>
      <c r="H155" s="82">
        <v>0.76170000000000004</v>
      </c>
      <c r="I155" s="82">
        <v>281.67</v>
      </c>
      <c r="M155" s="82" t="s">
        <v>15</v>
      </c>
      <c r="N155" s="82">
        <v>1.4228000000000001</v>
      </c>
      <c r="O155" s="82">
        <v>281.64</v>
      </c>
    </row>
    <row r="156" spans="1:17">
      <c r="A156" s="82" t="s">
        <v>6</v>
      </c>
      <c r="B156" s="82">
        <v>0.72060000000000002</v>
      </c>
      <c r="C156" s="82">
        <v>291.7</v>
      </c>
      <c r="G156" s="82" t="s">
        <v>10</v>
      </c>
      <c r="H156" s="82">
        <v>0.76119999999999999</v>
      </c>
      <c r="I156" s="82">
        <v>291.66000000000003</v>
      </c>
      <c r="M156" s="82" t="s">
        <v>15</v>
      </c>
      <c r="N156" s="82">
        <v>1.4188000000000001</v>
      </c>
      <c r="O156" s="82">
        <v>291.64</v>
      </c>
    </row>
    <row r="157" spans="1:17">
      <c r="A157" s="82" t="s">
        <v>6</v>
      </c>
      <c r="B157" s="82">
        <v>0.72150000000000003</v>
      </c>
      <c r="C157" s="82">
        <v>301.7</v>
      </c>
      <c r="G157" s="82" t="s">
        <v>10</v>
      </c>
      <c r="H157" s="82">
        <v>0.76060000000000005</v>
      </c>
      <c r="I157" s="82">
        <v>301.67</v>
      </c>
      <c r="M157" s="82" t="s">
        <v>15</v>
      </c>
      <c r="N157" s="82">
        <v>1.4164000000000001</v>
      </c>
      <c r="O157" s="82">
        <v>301.64</v>
      </c>
    </row>
    <row r="158" spans="1:17">
      <c r="A158" s="82" t="s">
        <v>7</v>
      </c>
      <c r="B158" s="82">
        <v>0.7157</v>
      </c>
      <c r="C158" s="82">
        <v>1.7</v>
      </c>
      <c r="D158" s="37">
        <f>SLOPE(B162:B188,C162:C188)</f>
        <v>5.7892032876618543E-5</v>
      </c>
      <c r="E158" s="92">
        <f>RSQ(B162:B188,C162:C188)</f>
        <v>0.93633392263379933</v>
      </c>
      <c r="G158" s="82" t="s">
        <v>9</v>
      </c>
      <c r="H158" s="82">
        <v>0.77359999999999995</v>
      </c>
      <c r="I158" s="82">
        <v>1.7</v>
      </c>
      <c r="J158" s="37">
        <f>SLOPE(H162:H188,I162:I188)</f>
        <v>-4.1440507634780731E-5</v>
      </c>
      <c r="K158" s="92">
        <f>RSQ(H162:H188,I162:I188)</f>
        <v>0.95035367484415578</v>
      </c>
      <c r="M158" s="82" t="s">
        <v>14</v>
      </c>
      <c r="N158" s="82">
        <v>1.6692</v>
      </c>
      <c r="O158" s="82">
        <v>1.7</v>
      </c>
      <c r="P158" s="37">
        <f>SLOPE(N162:N188,O162:O188)</f>
        <v>-1.9658801870386228E-4</v>
      </c>
      <c r="Q158" s="92">
        <f>RSQ(N162:N188,O162:O188)</f>
        <v>0.90367195078859375</v>
      </c>
    </row>
    <row r="159" spans="1:17">
      <c r="A159" s="82" t="s">
        <v>7</v>
      </c>
      <c r="B159" s="82">
        <v>0.71819999999999995</v>
      </c>
      <c r="C159" s="82">
        <v>12.11</v>
      </c>
      <c r="G159" s="82" t="s">
        <v>9</v>
      </c>
      <c r="H159" s="82">
        <v>0.76549999999999996</v>
      </c>
      <c r="I159" s="82">
        <v>12.09</v>
      </c>
      <c r="M159" s="82" t="s">
        <v>14</v>
      </c>
      <c r="N159" s="82">
        <v>1.6634</v>
      </c>
      <c r="O159" s="82">
        <v>12.07</v>
      </c>
    </row>
    <row r="160" spans="1:17">
      <c r="A160" s="82" t="s">
        <v>7</v>
      </c>
      <c r="B160" s="82">
        <v>0.71699999999999997</v>
      </c>
      <c r="C160" s="82">
        <v>22.11</v>
      </c>
      <c r="G160" s="82" t="s">
        <v>9</v>
      </c>
      <c r="H160" s="82">
        <v>0.76200000000000001</v>
      </c>
      <c r="I160" s="82">
        <v>22.1</v>
      </c>
      <c r="M160" s="82" t="s">
        <v>14</v>
      </c>
      <c r="N160" s="82">
        <v>1.6607000000000001</v>
      </c>
      <c r="O160" s="82">
        <v>22.07</v>
      </c>
    </row>
    <row r="161" spans="1:15">
      <c r="A161" s="82" t="s">
        <v>7</v>
      </c>
      <c r="B161" s="82">
        <v>0.71779999999999999</v>
      </c>
      <c r="C161" s="82">
        <v>32.11</v>
      </c>
      <c r="G161" s="82" t="s">
        <v>9</v>
      </c>
      <c r="H161" s="82">
        <v>0.76070000000000004</v>
      </c>
      <c r="I161" s="82">
        <v>32.090000000000003</v>
      </c>
      <c r="M161" s="82" t="s">
        <v>14</v>
      </c>
      <c r="N161" s="82">
        <v>1.6584000000000001</v>
      </c>
      <c r="O161" s="82">
        <v>32.07</v>
      </c>
    </row>
    <row r="162" spans="1:15">
      <c r="A162" s="82" t="s">
        <v>7</v>
      </c>
      <c r="B162" s="82">
        <v>0.72</v>
      </c>
      <c r="C162" s="82">
        <v>42.11</v>
      </c>
      <c r="G162" s="82" t="s">
        <v>9</v>
      </c>
      <c r="H162" s="82">
        <v>0.75939999999999996</v>
      </c>
      <c r="I162" s="82">
        <v>42.09</v>
      </c>
      <c r="M162" s="82" t="s">
        <v>14</v>
      </c>
      <c r="N162" s="82">
        <v>1.6527000000000001</v>
      </c>
      <c r="O162" s="82">
        <v>42.08</v>
      </c>
    </row>
    <row r="163" spans="1:15">
      <c r="A163" s="82" t="s">
        <v>7</v>
      </c>
      <c r="B163" s="82">
        <v>0.71740000000000004</v>
      </c>
      <c r="C163" s="82">
        <v>52.11</v>
      </c>
      <c r="G163" s="82" t="s">
        <v>9</v>
      </c>
      <c r="H163" s="82">
        <v>0.75890000000000002</v>
      </c>
      <c r="I163" s="82">
        <v>52.1</v>
      </c>
      <c r="M163" s="82" t="s">
        <v>14</v>
      </c>
      <c r="N163" s="82">
        <v>1.6437999999999999</v>
      </c>
      <c r="O163" s="82">
        <v>52.07</v>
      </c>
    </row>
    <row r="164" spans="1:15">
      <c r="A164" s="82" t="s">
        <v>7</v>
      </c>
      <c r="B164" s="82">
        <v>0.71730000000000005</v>
      </c>
      <c r="C164" s="82">
        <v>62.12</v>
      </c>
      <c r="G164" s="82" t="s">
        <v>9</v>
      </c>
      <c r="H164" s="82">
        <v>0.7581</v>
      </c>
      <c r="I164" s="82">
        <v>62.09</v>
      </c>
      <c r="M164" s="82" t="s">
        <v>14</v>
      </c>
      <c r="N164" s="82">
        <v>1.6315</v>
      </c>
      <c r="O164" s="82">
        <v>62.07</v>
      </c>
    </row>
    <row r="165" spans="1:15">
      <c r="A165" s="82" t="s">
        <v>7</v>
      </c>
      <c r="B165" s="82">
        <v>0.71960000000000002</v>
      </c>
      <c r="C165" s="82">
        <v>72.11</v>
      </c>
      <c r="G165" s="82" t="s">
        <v>9</v>
      </c>
      <c r="H165" s="82">
        <v>0.75739999999999996</v>
      </c>
      <c r="I165" s="82">
        <v>72.09</v>
      </c>
      <c r="M165" s="82" t="s">
        <v>14</v>
      </c>
      <c r="N165" s="82">
        <v>1.6306</v>
      </c>
      <c r="O165" s="82">
        <v>72.08</v>
      </c>
    </row>
    <row r="166" spans="1:15">
      <c r="A166" s="82" t="s">
        <v>7</v>
      </c>
      <c r="B166" s="82">
        <v>0.71789999999999998</v>
      </c>
      <c r="C166" s="82">
        <v>82.12</v>
      </c>
      <c r="G166" s="82" t="s">
        <v>9</v>
      </c>
      <c r="H166" s="82">
        <v>0.75700000000000001</v>
      </c>
      <c r="I166" s="82">
        <v>82.1</v>
      </c>
      <c r="M166" s="82" t="s">
        <v>14</v>
      </c>
      <c r="N166" s="82">
        <v>1.6314</v>
      </c>
      <c r="O166" s="82">
        <v>82.07</v>
      </c>
    </row>
    <row r="167" spans="1:15">
      <c r="A167" s="82" t="s">
        <v>7</v>
      </c>
      <c r="B167" s="82">
        <v>0.71830000000000005</v>
      </c>
      <c r="C167" s="82">
        <v>92.11</v>
      </c>
      <c r="G167" s="82" t="s">
        <v>9</v>
      </c>
      <c r="H167" s="82">
        <v>0.75609999999999999</v>
      </c>
      <c r="I167" s="82">
        <v>92.09</v>
      </c>
      <c r="M167" s="82" t="s">
        <v>14</v>
      </c>
      <c r="N167" s="82">
        <v>1.6251</v>
      </c>
      <c r="O167" s="82">
        <v>92.07</v>
      </c>
    </row>
    <row r="168" spans="1:15">
      <c r="A168" s="82" t="s">
        <v>7</v>
      </c>
      <c r="B168" s="82">
        <v>0.71879999999999999</v>
      </c>
      <c r="C168" s="82">
        <v>102.11</v>
      </c>
      <c r="G168" s="82" t="s">
        <v>9</v>
      </c>
      <c r="H168" s="82">
        <v>0.75549999999999995</v>
      </c>
      <c r="I168" s="82">
        <v>102.09</v>
      </c>
      <c r="M168" s="82" t="s">
        <v>14</v>
      </c>
      <c r="N168" s="82">
        <v>1.6215999999999999</v>
      </c>
      <c r="O168" s="82">
        <v>102.07</v>
      </c>
    </row>
    <row r="169" spans="1:15">
      <c r="A169" s="82" t="s">
        <v>7</v>
      </c>
      <c r="B169" s="82">
        <v>0.71970000000000001</v>
      </c>
      <c r="C169" s="82">
        <v>112.11</v>
      </c>
      <c r="G169" s="82" t="s">
        <v>9</v>
      </c>
      <c r="H169" s="82">
        <v>0.75560000000000005</v>
      </c>
      <c r="I169" s="82">
        <v>112.1</v>
      </c>
      <c r="M169" s="82" t="s">
        <v>14</v>
      </c>
      <c r="N169" s="82">
        <v>1.6211</v>
      </c>
      <c r="O169" s="82">
        <v>112.07</v>
      </c>
    </row>
    <row r="170" spans="1:15">
      <c r="A170" s="82" t="s">
        <v>7</v>
      </c>
      <c r="B170" s="82">
        <v>0.71960000000000002</v>
      </c>
      <c r="C170" s="82">
        <v>122.12</v>
      </c>
      <c r="G170" s="82" t="s">
        <v>9</v>
      </c>
      <c r="H170" s="82">
        <v>0.75460000000000005</v>
      </c>
      <c r="I170" s="82">
        <v>122.09</v>
      </c>
      <c r="M170" s="82" t="s">
        <v>14</v>
      </c>
      <c r="N170" s="82">
        <v>1.6185</v>
      </c>
      <c r="O170" s="82">
        <v>122.07</v>
      </c>
    </row>
    <row r="171" spans="1:15">
      <c r="A171" s="82" t="s">
        <v>7</v>
      </c>
      <c r="B171" s="82">
        <v>0.72030000000000005</v>
      </c>
      <c r="C171" s="82">
        <v>132.11000000000001</v>
      </c>
      <c r="G171" s="82" t="s">
        <v>9</v>
      </c>
      <c r="H171" s="82">
        <v>0.75449999999999995</v>
      </c>
      <c r="I171" s="82">
        <v>132.09</v>
      </c>
      <c r="M171" s="82" t="s">
        <v>14</v>
      </c>
      <c r="N171" s="82">
        <v>1.6166</v>
      </c>
      <c r="O171" s="82">
        <v>132.07</v>
      </c>
    </row>
    <row r="172" spans="1:15">
      <c r="A172" s="82" t="s">
        <v>7</v>
      </c>
      <c r="B172" s="82">
        <v>0.72109999999999996</v>
      </c>
      <c r="C172" s="82">
        <v>142.12</v>
      </c>
      <c r="G172" s="82" t="s">
        <v>9</v>
      </c>
      <c r="H172" s="82">
        <v>0.75370000000000004</v>
      </c>
      <c r="I172" s="82">
        <v>142.1</v>
      </c>
      <c r="M172" s="82" t="s">
        <v>14</v>
      </c>
      <c r="N172" s="82">
        <v>1.6154999999999999</v>
      </c>
      <c r="O172" s="82">
        <v>142.07</v>
      </c>
    </row>
    <row r="173" spans="1:15">
      <c r="A173" s="82" t="s">
        <v>7</v>
      </c>
      <c r="B173" s="82">
        <v>0.7218</v>
      </c>
      <c r="C173" s="82">
        <v>152.11000000000001</v>
      </c>
      <c r="G173" s="82" t="s">
        <v>9</v>
      </c>
      <c r="H173" s="82">
        <v>0.75309999999999999</v>
      </c>
      <c r="I173" s="82">
        <v>152.09</v>
      </c>
      <c r="M173" s="82" t="s">
        <v>14</v>
      </c>
      <c r="N173" s="82">
        <v>1.6137999999999999</v>
      </c>
      <c r="O173" s="82">
        <v>152.07</v>
      </c>
    </row>
    <row r="174" spans="1:15">
      <c r="A174" s="82" t="s">
        <v>7</v>
      </c>
      <c r="B174" s="82">
        <v>0.72230000000000005</v>
      </c>
      <c r="C174" s="82">
        <v>162.11000000000001</v>
      </c>
      <c r="G174" s="82" t="s">
        <v>9</v>
      </c>
      <c r="H174" s="82">
        <v>0.75270000000000004</v>
      </c>
      <c r="I174" s="82">
        <v>162.1</v>
      </c>
      <c r="M174" s="82" t="s">
        <v>14</v>
      </c>
      <c r="N174" s="82">
        <v>1.6103000000000001</v>
      </c>
      <c r="O174" s="82">
        <v>162.07</v>
      </c>
    </row>
    <row r="175" spans="1:15">
      <c r="A175" s="82" t="s">
        <v>7</v>
      </c>
      <c r="B175" s="82">
        <v>0.72340000000000004</v>
      </c>
      <c r="C175" s="82">
        <v>172.12</v>
      </c>
      <c r="G175" s="82" t="s">
        <v>9</v>
      </c>
      <c r="H175" s="82">
        <v>0.75209999999999999</v>
      </c>
      <c r="I175" s="82">
        <v>172.09</v>
      </c>
      <c r="M175" s="82" t="s">
        <v>14</v>
      </c>
      <c r="N175" s="82">
        <v>1.6086</v>
      </c>
      <c r="O175" s="82">
        <v>172.07</v>
      </c>
    </row>
    <row r="176" spans="1:15">
      <c r="A176" s="82" t="s">
        <v>7</v>
      </c>
      <c r="B176" s="82">
        <v>0.72370000000000001</v>
      </c>
      <c r="C176" s="82">
        <v>182.12</v>
      </c>
      <c r="G176" s="82" t="s">
        <v>9</v>
      </c>
      <c r="H176" s="82">
        <v>0.75229999999999997</v>
      </c>
      <c r="I176" s="82">
        <v>182.09</v>
      </c>
      <c r="M176" s="82" t="s">
        <v>14</v>
      </c>
      <c r="N176" s="82">
        <v>1.6027</v>
      </c>
      <c r="O176" s="82">
        <v>182.07</v>
      </c>
    </row>
    <row r="177" spans="1:15">
      <c r="A177" s="82" t="s">
        <v>7</v>
      </c>
      <c r="B177" s="82">
        <v>0.7238</v>
      </c>
      <c r="C177" s="82">
        <v>192.12</v>
      </c>
      <c r="G177" s="82" t="s">
        <v>9</v>
      </c>
      <c r="H177" s="82">
        <v>0.75170000000000003</v>
      </c>
      <c r="I177" s="82">
        <v>192.1</v>
      </c>
      <c r="M177" s="82" t="s">
        <v>14</v>
      </c>
      <c r="N177" s="82">
        <v>1.6051</v>
      </c>
      <c r="O177" s="82">
        <v>192.07</v>
      </c>
    </row>
    <row r="178" spans="1:15">
      <c r="A178" s="82" t="s">
        <v>7</v>
      </c>
      <c r="B178" s="82">
        <v>0.72389999999999999</v>
      </c>
      <c r="C178" s="82">
        <v>202.12</v>
      </c>
      <c r="G178" s="82" t="s">
        <v>9</v>
      </c>
      <c r="H178" s="82">
        <v>0.751</v>
      </c>
      <c r="I178" s="82">
        <v>202.09</v>
      </c>
      <c r="M178" s="82" t="s">
        <v>14</v>
      </c>
      <c r="N178" s="82">
        <v>1.5968</v>
      </c>
      <c r="O178" s="82">
        <v>202.08</v>
      </c>
    </row>
    <row r="179" spans="1:15">
      <c r="A179" s="82" t="s">
        <v>7</v>
      </c>
      <c r="B179" s="82">
        <v>0.72519999999999996</v>
      </c>
      <c r="C179" s="82">
        <v>212.12</v>
      </c>
      <c r="G179" s="82" t="s">
        <v>9</v>
      </c>
      <c r="H179" s="82">
        <v>0.75339999999999996</v>
      </c>
      <c r="I179" s="82">
        <v>212.09</v>
      </c>
      <c r="M179" s="82" t="s">
        <v>14</v>
      </c>
      <c r="N179" s="82">
        <v>1.6025</v>
      </c>
      <c r="O179" s="82">
        <v>212.07</v>
      </c>
    </row>
    <row r="180" spans="1:15">
      <c r="A180" s="82" t="s">
        <v>7</v>
      </c>
      <c r="B180" s="82">
        <v>0.72529999999999994</v>
      </c>
      <c r="C180" s="82">
        <v>222.12</v>
      </c>
      <c r="G180" s="82" t="s">
        <v>9</v>
      </c>
      <c r="H180" s="82">
        <v>0.75029999999999997</v>
      </c>
      <c r="I180" s="82">
        <v>222.1</v>
      </c>
      <c r="M180" s="82" t="s">
        <v>14</v>
      </c>
      <c r="N180" s="82">
        <v>1.6063000000000001</v>
      </c>
      <c r="O180" s="82">
        <v>222.07</v>
      </c>
    </row>
    <row r="181" spans="1:15">
      <c r="A181" s="82" t="s">
        <v>7</v>
      </c>
      <c r="B181" s="82">
        <v>0.72709999999999997</v>
      </c>
      <c r="C181" s="82">
        <v>232.12</v>
      </c>
      <c r="G181" s="82" t="s">
        <v>9</v>
      </c>
      <c r="H181" s="82">
        <v>0.75009999999999999</v>
      </c>
      <c r="I181" s="82">
        <v>232.09</v>
      </c>
      <c r="M181" s="82" t="s">
        <v>14</v>
      </c>
      <c r="N181" s="82">
        <v>1.6023000000000001</v>
      </c>
      <c r="O181" s="82">
        <v>232.07</v>
      </c>
    </row>
    <row r="182" spans="1:15">
      <c r="A182" s="82" t="s">
        <v>7</v>
      </c>
      <c r="B182" s="82">
        <v>0.72789999999999999</v>
      </c>
      <c r="C182" s="82">
        <v>242.12</v>
      </c>
      <c r="G182" s="82" t="s">
        <v>9</v>
      </c>
      <c r="H182" s="82">
        <v>0.74990000000000001</v>
      </c>
      <c r="I182" s="82">
        <v>242.09</v>
      </c>
      <c r="M182" s="82" t="s">
        <v>14</v>
      </c>
      <c r="N182" s="82">
        <v>1.5968</v>
      </c>
      <c r="O182" s="82">
        <v>242.07</v>
      </c>
    </row>
    <row r="183" spans="1:15">
      <c r="A183" s="82" t="s">
        <v>7</v>
      </c>
      <c r="B183" s="82">
        <v>0.72789999999999999</v>
      </c>
      <c r="C183" s="82">
        <v>252.11</v>
      </c>
      <c r="G183" s="82" t="s">
        <v>9</v>
      </c>
      <c r="H183" s="82">
        <v>0.74960000000000004</v>
      </c>
      <c r="I183" s="82">
        <v>252.1</v>
      </c>
      <c r="M183" s="82" t="s">
        <v>14</v>
      </c>
      <c r="N183" s="82">
        <v>1.6028</v>
      </c>
      <c r="O183" s="82">
        <v>252.07</v>
      </c>
    </row>
    <row r="184" spans="1:15">
      <c r="A184" s="82" t="s">
        <v>7</v>
      </c>
      <c r="B184" s="82">
        <v>0.72889999999999999</v>
      </c>
      <c r="C184" s="82">
        <v>262.11</v>
      </c>
      <c r="G184" s="82" t="s">
        <v>9</v>
      </c>
      <c r="H184" s="82">
        <v>0.74860000000000004</v>
      </c>
      <c r="I184" s="82">
        <v>262.08999999999997</v>
      </c>
      <c r="M184" s="82" t="s">
        <v>14</v>
      </c>
      <c r="N184" s="82">
        <v>1.5991</v>
      </c>
      <c r="O184" s="82">
        <v>262.08</v>
      </c>
    </row>
    <row r="185" spans="1:15">
      <c r="A185" s="82" t="s">
        <v>7</v>
      </c>
      <c r="B185" s="82">
        <v>0.73029999999999995</v>
      </c>
      <c r="C185" s="82">
        <v>272.12</v>
      </c>
      <c r="G185" s="82" t="s">
        <v>9</v>
      </c>
      <c r="H185" s="82">
        <v>0.74880000000000002</v>
      </c>
      <c r="I185" s="82">
        <v>272.08999999999997</v>
      </c>
      <c r="M185" s="82" t="s">
        <v>14</v>
      </c>
      <c r="N185" s="82">
        <v>1.5971</v>
      </c>
      <c r="O185" s="82">
        <v>272.07</v>
      </c>
    </row>
    <row r="186" spans="1:15">
      <c r="A186" s="82" t="s">
        <v>7</v>
      </c>
      <c r="B186" s="82">
        <v>0.73150000000000004</v>
      </c>
      <c r="C186" s="82">
        <v>282.12</v>
      </c>
      <c r="G186" s="82" t="s">
        <v>9</v>
      </c>
      <c r="H186" s="82">
        <v>0.75009999999999999</v>
      </c>
      <c r="I186" s="82">
        <v>282.10000000000002</v>
      </c>
      <c r="M186" s="82" t="s">
        <v>14</v>
      </c>
      <c r="N186" s="82">
        <v>1.5943000000000001</v>
      </c>
      <c r="O186" s="82">
        <v>282.07</v>
      </c>
    </row>
    <row r="187" spans="1:15">
      <c r="A187" s="82" t="s">
        <v>7</v>
      </c>
      <c r="B187" s="82">
        <v>0.73170000000000002</v>
      </c>
      <c r="C187" s="82">
        <v>292.12</v>
      </c>
      <c r="G187" s="82" t="s">
        <v>9</v>
      </c>
      <c r="H187" s="82">
        <v>0.74850000000000005</v>
      </c>
      <c r="I187" s="82">
        <v>292.08999999999997</v>
      </c>
      <c r="M187" s="82" t="s">
        <v>14</v>
      </c>
      <c r="N187" s="82">
        <v>1.5874999999999999</v>
      </c>
      <c r="O187" s="82">
        <v>292.07</v>
      </c>
    </row>
    <row r="188" spans="1:15">
      <c r="A188" s="82" t="s">
        <v>7</v>
      </c>
      <c r="B188" s="82">
        <v>0.7329</v>
      </c>
      <c r="C188" s="82">
        <v>302.12</v>
      </c>
      <c r="G188" s="82" t="s">
        <v>9</v>
      </c>
      <c r="H188" s="82">
        <v>0.74839999999999995</v>
      </c>
      <c r="I188" s="82">
        <v>302.10000000000002</v>
      </c>
      <c r="M188" s="82" t="s">
        <v>14</v>
      </c>
      <c r="N188" s="82">
        <v>1.5875999999999999</v>
      </c>
      <c r="O188" s="82">
        <v>302.07</v>
      </c>
    </row>
  </sheetData>
  <autoFilter ref="D3:D188"/>
  <pageMargins left="0.75" right="0.75" top="1" bottom="1" header="0.5" footer="0.5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</sheetPr>
  <dimension ref="A1:R293"/>
  <sheetViews>
    <sheetView zoomScale="70" zoomScaleNormal="70" workbookViewId="0">
      <selection activeCell="M18" sqref="M18:M19"/>
    </sheetView>
  </sheetViews>
  <sheetFormatPr defaultColWidth="28.5703125" defaultRowHeight="12.75"/>
  <cols>
    <col min="1" max="3" width="28.5703125" style="122"/>
    <col min="4" max="5" width="28.5703125" style="123"/>
    <col min="6" max="16384" width="28.5703125" style="122"/>
  </cols>
  <sheetData>
    <row r="1" spans="1:6" ht="14.25">
      <c r="A1" s="132"/>
    </row>
    <row r="2" spans="1:6">
      <c r="A2" s="122" t="s">
        <v>214</v>
      </c>
    </row>
    <row r="4" spans="1:6" ht="15">
      <c r="A4" s="25" t="s">
        <v>117</v>
      </c>
    </row>
    <row r="5" spans="1:6" ht="15.75" thickBot="1">
      <c r="A5" s="1" t="s">
        <v>138</v>
      </c>
    </row>
    <row r="6" spans="1:6" ht="15.75" thickBot="1">
      <c r="A6" s="2" t="s">
        <v>0</v>
      </c>
      <c r="B6" s="4" t="s">
        <v>37</v>
      </c>
      <c r="C6" s="7" t="s">
        <v>54</v>
      </c>
      <c r="D6" s="135" t="s">
        <v>55</v>
      </c>
      <c r="E6" s="131" t="s">
        <v>56</v>
      </c>
      <c r="F6" s="30" t="s">
        <v>57</v>
      </c>
    </row>
    <row r="7" spans="1:6" ht="14.25">
      <c r="A7" s="3" t="s">
        <v>137</v>
      </c>
      <c r="B7" s="122" t="s">
        <v>124</v>
      </c>
      <c r="C7" s="133">
        <v>-2.8152683550859125E-6</v>
      </c>
      <c r="D7" s="133">
        <v>0.26242700643215355</v>
      </c>
    </row>
    <row r="8" spans="1:6" ht="14.25">
      <c r="A8" s="3" t="s">
        <v>136</v>
      </c>
      <c r="B8" s="122" t="s">
        <v>124</v>
      </c>
      <c r="C8" s="133">
        <v>1.4554147852293888E-7</v>
      </c>
      <c r="D8" s="133">
        <v>1.9590323375686086E-4</v>
      </c>
    </row>
    <row r="9" spans="1:6" ht="14.25">
      <c r="A9" s="3" t="s">
        <v>135</v>
      </c>
      <c r="B9" s="122" t="s">
        <v>120</v>
      </c>
      <c r="C9" s="133">
        <v>-8.9999317204042201E-6</v>
      </c>
      <c r="D9" s="133">
        <v>0.22557244679515631</v>
      </c>
    </row>
    <row r="10" spans="1:6" ht="14.25">
      <c r="A10" s="3" t="s">
        <v>134</v>
      </c>
      <c r="B10" s="122" t="s">
        <v>120</v>
      </c>
      <c r="C10" s="133">
        <v>-1.031489516941991E-5</v>
      </c>
      <c r="D10" s="133">
        <v>0.89181369022381096</v>
      </c>
    </row>
    <row r="11" spans="1:6" ht="14.25">
      <c r="A11" s="3" t="s">
        <v>133</v>
      </c>
      <c r="B11" s="122" t="s">
        <v>120</v>
      </c>
      <c r="C11" s="133">
        <v>-2.1162413891691294E-5</v>
      </c>
      <c r="D11" s="133">
        <v>0.88770104010213968</v>
      </c>
      <c r="F11" s="124"/>
    </row>
    <row r="12" spans="1:6" ht="14.25">
      <c r="A12" s="3" t="s">
        <v>132</v>
      </c>
      <c r="B12" s="122" t="s">
        <v>119</v>
      </c>
      <c r="C12" s="133">
        <v>2.0297333129148845E-6</v>
      </c>
      <c r="D12" s="133">
        <v>0.10030075404718884</v>
      </c>
      <c r="F12" s="124"/>
    </row>
    <row r="13" spans="1:6" ht="14.25">
      <c r="A13" s="3" t="s">
        <v>131</v>
      </c>
      <c r="B13" s="122" t="s">
        <v>119</v>
      </c>
      <c r="C13" s="133">
        <v>-1.7237657198580164E-6</v>
      </c>
      <c r="D13" s="133">
        <v>4.7940685227337534E-2</v>
      </c>
      <c r="F13" s="124"/>
    </row>
    <row r="14" spans="1:6" ht="14.25">
      <c r="A14" s="3" t="s">
        <v>130</v>
      </c>
      <c r="B14" s="122" t="s">
        <v>119</v>
      </c>
      <c r="C14" s="133">
        <v>3.9539272624126299E-6</v>
      </c>
      <c r="D14" s="133">
        <v>0.38505480647822266</v>
      </c>
      <c r="F14" s="124"/>
    </row>
    <row r="15" spans="1:6" ht="14.25">
      <c r="A15" s="3"/>
      <c r="C15" s="133"/>
      <c r="D15" s="133"/>
      <c r="F15" s="124"/>
    </row>
    <row r="16" spans="1:6" ht="14.25">
      <c r="A16" s="3"/>
      <c r="C16" s="133"/>
      <c r="D16" s="133"/>
      <c r="F16" s="124"/>
    </row>
    <row r="17" spans="1:15" ht="15">
      <c r="A17" s="25" t="s">
        <v>117</v>
      </c>
      <c r="D17" s="122"/>
      <c r="G17" s="10"/>
      <c r="H17" s="39" t="s">
        <v>46</v>
      </c>
      <c r="I17" s="10"/>
      <c r="J17" s="10"/>
      <c r="K17" s="10"/>
      <c r="L17" s="10"/>
      <c r="M17" s="10"/>
      <c r="N17" s="10"/>
      <c r="O17" s="10"/>
    </row>
    <row r="18" spans="1:15" ht="15.75" thickBot="1">
      <c r="A18" s="1" t="s">
        <v>125</v>
      </c>
      <c r="D18" s="122"/>
      <c r="G18" s="10" t="s">
        <v>47</v>
      </c>
      <c r="H18" s="10" t="s">
        <v>48</v>
      </c>
      <c r="I18" s="10">
        <f>200/20</f>
        <v>10</v>
      </c>
      <c r="J18" s="10" t="s">
        <v>50</v>
      </c>
      <c r="K18" s="42" t="s">
        <v>51</v>
      </c>
      <c r="L18" s="41"/>
      <c r="M18" s="211" t="s">
        <v>52</v>
      </c>
      <c r="N18" s="43" t="s">
        <v>53</v>
      </c>
      <c r="O18" s="10"/>
    </row>
    <row r="19" spans="1:15" ht="15.75" thickBot="1">
      <c r="A19" s="2" t="s">
        <v>0</v>
      </c>
      <c r="B19" s="4" t="s">
        <v>37</v>
      </c>
      <c r="C19" s="7" t="s">
        <v>54</v>
      </c>
      <c r="D19" s="9" t="s">
        <v>55</v>
      </c>
      <c r="E19" s="131" t="s">
        <v>56</v>
      </c>
      <c r="F19" s="30" t="s">
        <v>57</v>
      </c>
      <c r="G19" s="60" t="s">
        <v>58</v>
      </c>
      <c r="H19" s="45" t="s">
        <v>59</v>
      </c>
      <c r="I19" s="61" t="s">
        <v>61</v>
      </c>
      <c r="J19" s="60" t="s">
        <v>59</v>
      </c>
      <c r="K19" s="62" t="s">
        <v>62</v>
      </c>
      <c r="L19" s="63" t="s">
        <v>63</v>
      </c>
      <c r="M19" s="212" t="s">
        <v>216</v>
      </c>
      <c r="N19" s="64" t="s">
        <v>64</v>
      </c>
      <c r="O19" s="65" t="s">
        <v>63</v>
      </c>
    </row>
    <row r="20" spans="1:15" ht="14.25">
      <c r="A20" s="3" t="s">
        <v>13</v>
      </c>
      <c r="B20" s="122" t="s">
        <v>124</v>
      </c>
      <c r="C20" s="125">
        <v>-2.1046153846153798E-5</v>
      </c>
      <c r="D20" s="123">
        <v>0.73840850820035275</v>
      </c>
      <c r="E20" s="123">
        <v>0</v>
      </c>
    </row>
    <row r="21" spans="1:15" ht="14.25">
      <c r="A21" s="3" t="s">
        <v>12</v>
      </c>
      <c r="B21" s="122" t="s">
        <v>124</v>
      </c>
      <c r="C21" s="125">
        <v>-5.6615384615385126E-6</v>
      </c>
      <c r="D21" s="123">
        <v>0.13807532233956418</v>
      </c>
    </row>
    <row r="22" spans="1:15" ht="14.25">
      <c r="A22" s="3" t="s">
        <v>11</v>
      </c>
      <c r="B22" s="122" t="s">
        <v>120</v>
      </c>
      <c r="C22" s="125">
        <v>-2.3092307692307673E-5</v>
      </c>
      <c r="D22" s="123">
        <v>0.90843591033866611</v>
      </c>
    </row>
    <row r="23" spans="1:15" ht="14.25">
      <c r="A23" s="3" t="s">
        <v>10</v>
      </c>
      <c r="B23" s="122" t="s">
        <v>120</v>
      </c>
      <c r="C23" s="125">
        <v>-2.329241371224123E-5</v>
      </c>
      <c r="D23" s="123">
        <v>0.79910111862107625</v>
      </c>
    </row>
    <row r="24" spans="1:15" ht="14.25">
      <c r="A24" s="3" t="s">
        <v>9</v>
      </c>
      <c r="B24" s="122" t="s">
        <v>120</v>
      </c>
      <c r="C24" s="125">
        <v>-2.0430769230769315E-5</v>
      </c>
      <c r="D24" s="123">
        <v>0.88473729043987692</v>
      </c>
    </row>
    <row r="25" spans="1:15" ht="14.25">
      <c r="A25" s="3" t="s">
        <v>123</v>
      </c>
      <c r="B25" s="156" t="s">
        <v>119</v>
      </c>
      <c r="C25" s="157">
        <v>8.6538461538460971E-6</v>
      </c>
      <c r="D25" s="158">
        <v>0.76769310836778726</v>
      </c>
      <c r="F25" s="125">
        <f>C25</f>
        <v>8.6538461538460971E-6</v>
      </c>
      <c r="G25" s="122">
        <f>F25*60</f>
        <v>5.1923076923076586E-4</v>
      </c>
      <c r="H25" s="129">
        <f>G25/6.36</f>
        <v>8.1640058055151856E-5</v>
      </c>
      <c r="I25" s="122">
        <v>10</v>
      </c>
      <c r="J25" s="122">
        <f>H25*I25</f>
        <v>8.1640058055151854E-4</v>
      </c>
      <c r="K25" s="122">
        <f>AVERAGE(J25,J26,J27)</f>
        <v>1.1504596032897907E-3</v>
      </c>
      <c r="L25" s="122">
        <f>STDEV(J25,J26,J27)</f>
        <v>4.6548115461454085E-4</v>
      </c>
      <c r="M25" s="123">
        <v>0.64171331857831004</v>
      </c>
      <c r="N25" s="130">
        <f>K25/M25</f>
        <v>1.7927937133026747E-3</v>
      </c>
      <c r="O25" s="130">
        <f>L25/M25</f>
        <v>7.2537243834333305E-4</v>
      </c>
    </row>
    <row r="26" spans="1:15" ht="14.25">
      <c r="A26" s="3" t="s">
        <v>122</v>
      </c>
      <c r="B26" s="156" t="s">
        <v>119</v>
      </c>
      <c r="C26" s="157">
        <v>1.7830769230769164E-5</v>
      </c>
      <c r="D26" s="158">
        <v>0.95274777963290813</v>
      </c>
      <c r="F26" s="125">
        <f>C26</f>
        <v>1.7830769230769164E-5</v>
      </c>
      <c r="G26" s="122">
        <f>F26*60</f>
        <v>1.0698461538461497E-3</v>
      </c>
      <c r="H26" s="129">
        <f>G26/6.36</f>
        <v>1.6821480406386001E-4</v>
      </c>
      <c r="I26" s="122">
        <v>10</v>
      </c>
      <c r="J26" s="122">
        <f>H26*I26</f>
        <v>1.6821480406386002E-3</v>
      </c>
    </row>
    <row r="27" spans="1:15" ht="14.25">
      <c r="A27" s="3" t="s">
        <v>121</v>
      </c>
      <c r="B27" s="156" t="s">
        <v>119</v>
      </c>
      <c r="C27" s="157">
        <v>1.0100000000000083E-5</v>
      </c>
      <c r="D27" s="158">
        <v>0.41177000273244935</v>
      </c>
      <c r="F27" s="125">
        <f>C27</f>
        <v>1.0100000000000083E-5</v>
      </c>
      <c r="G27" s="122">
        <f>F27*60</f>
        <v>6.0600000000000497E-4</v>
      </c>
      <c r="H27" s="129">
        <f>G27/6.36</f>
        <v>9.5283018867925304E-5</v>
      </c>
      <c r="I27" s="122">
        <v>10</v>
      </c>
      <c r="J27" s="122">
        <f>H27*I27</f>
        <v>9.5283018867925299E-4</v>
      </c>
    </row>
    <row r="28" spans="1:15" ht="14.25">
      <c r="A28" s="3"/>
      <c r="B28" s="156"/>
      <c r="C28" s="156"/>
      <c r="D28" s="156"/>
    </row>
    <row r="29" spans="1:15" ht="15">
      <c r="A29" s="25" t="s">
        <v>117</v>
      </c>
      <c r="D29" s="122"/>
      <c r="E29" s="122"/>
    </row>
    <row r="30" spans="1:15" ht="15.75" thickBot="1">
      <c r="A30" s="1" t="s">
        <v>129</v>
      </c>
      <c r="D30" s="122"/>
      <c r="E30" s="122"/>
    </row>
    <row r="31" spans="1:15" ht="15.75" thickBot="1">
      <c r="A31" s="2" t="s">
        <v>0</v>
      </c>
      <c r="B31" s="4" t="s">
        <v>37</v>
      </c>
      <c r="C31" s="7" t="s">
        <v>54</v>
      </c>
      <c r="D31" s="9" t="s">
        <v>55</v>
      </c>
      <c r="E31" s="8" t="s">
        <v>56</v>
      </c>
      <c r="F31" s="30" t="s">
        <v>57</v>
      </c>
    </row>
    <row r="32" spans="1:15" ht="14.25">
      <c r="A32" s="3" t="s">
        <v>69</v>
      </c>
      <c r="B32" s="122" t="s">
        <v>124</v>
      </c>
      <c r="D32" s="122"/>
      <c r="E32" s="122"/>
    </row>
    <row r="33" spans="1:18" ht="14.25">
      <c r="A33" s="3" t="s">
        <v>68</v>
      </c>
      <c r="B33" s="122" t="s">
        <v>124</v>
      </c>
      <c r="D33" s="122"/>
      <c r="E33" s="122"/>
    </row>
    <row r="34" spans="1:18" ht="14.25">
      <c r="A34" s="3" t="s">
        <v>67</v>
      </c>
      <c r="B34" s="122" t="s">
        <v>120</v>
      </c>
      <c r="D34" s="122"/>
      <c r="E34" s="122"/>
    </row>
    <row r="35" spans="1:18" ht="14.25">
      <c r="A35" s="3" t="s">
        <v>66</v>
      </c>
      <c r="B35" s="122" t="s">
        <v>120</v>
      </c>
      <c r="D35" s="122"/>
      <c r="E35" s="122"/>
    </row>
    <row r="36" spans="1:18" ht="14.25">
      <c r="A36" s="3" t="s">
        <v>65</v>
      </c>
      <c r="B36" s="122" t="s">
        <v>120</v>
      </c>
      <c r="D36" s="122"/>
      <c r="E36" s="122"/>
    </row>
    <row r="37" spans="1:18" ht="14.25">
      <c r="A37" s="3" t="s">
        <v>128</v>
      </c>
      <c r="B37" s="122" t="s">
        <v>119</v>
      </c>
      <c r="D37" s="122"/>
      <c r="E37" s="122"/>
    </row>
    <row r="38" spans="1:18" ht="14.25">
      <c r="A38" s="3" t="s">
        <v>127</v>
      </c>
      <c r="B38" s="122" t="s">
        <v>119</v>
      </c>
      <c r="D38" s="122"/>
      <c r="E38" s="122"/>
    </row>
    <row r="39" spans="1:18" ht="14.25">
      <c r="A39" s="3" t="s">
        <v>126</v>
      </c>
      <c r="B39" s="122" t="s">
        <v>119</v>
      </c>
      <c r="D39" s="122"/>
      <c r="E39" s="122"/>
    </row>
    <row r="40" spans="1:18">
      <c r="D40" s="122"/>
      <c r="E40" s="122"/>
    </row>
    <row r="41" spans="1:18" ht="14.25">
      <c r="A41" s="3" t="s">
        <v>210</v>
      </c>
      <c r="C41" s="133"/>
      <c r="D41" s="133"/>
      <c r="F41" s="124"/>
    </row>
    <row r="42" spans="1:18" ht="14.25">
      <c r="A42" s="3" t="s">
        <v>211</v>
      </c>
      <c r="F42" s="124"/>
      <c r="G42" s="3" t="s">
        <v>212</v>
      </c>
      <c r="N42" s="3" t="s">
        <v>213</v>
      </c>
    </row>
    <row r="43" spans="1:18" ht="15">
      <c r="A43" s="128" t="s">
        <v>0</v>
      </c>
      <c r="B43" s="128" t="s">
        <v>1</v>
      </c>
      <c r="C43" s="128" t="s">
        <v>2</v>
      </c>
      <c r="D43" s="134" t="s">
        <v>41</v>
      </c>
      <c r="E43" s="134" t="s">
        <v>42</v>
      </c>
      <c r="F43" s="124"/>
      <c r="G43" s="128" t="s">
        <v>0</v>
      </c>
      <c r="H43" s="128" t="s">
        <v>1</v>
      </c>
      <c r="I43" s="128" t="s">
        <v>2</v>
      </c>
      <c r="J43" s="127" t="s">
        <v>41</v>
      </c>
      <c r="K43" s="126" t="s">
        <v>42</v>
      </c>
      <c r="N43" s="128" t="s">
        <v>0</v>
      </c>
      <c r="O43" s="128" t="s">
        <v>1</v>
      </c>
      <c r="P43" s="128" t="s">
        <v>2</v>
      </c>
      <c r="Q43" s="127" t="s">
        <v>41</v>
      </c>
      <c r="R43" s="126" t="s">
        <v>42</v>
      </c>
    </row>
    <row r="44" spans="1:18">
      <c r="A44" s="124" t="s">
        <v>137</v>
      </c>
      <c r="B44" s="124">
        <v>0.56030000000000002</v>
      </c>
      <c r="C44" s="124">
        <v>0</v>
      </c>
      <c r="D44" s="133">
        <f>SLOPE(B50:B74,C50:C74)</f>
        <v>-2.8152683550859125E-6</v>
      </c>
      <c r="E44" s="133">
        <f>RSQ(B50:B74,C50:C74)</f>
        <v>0.26242700643215355</v>
      </c>
      <c r="F44" s="124"/>
      <c r="G44" s="124" t="s">
        <v>13</v>
      </c>
      <c r="H44" s="124">
        <v>0.53900000000000003</v>
      </c>
      <c r="I44" s="124">
        <v>0</v>
      </c>
      <c r="J44" s="125">
        <f>SLOPE(H50:H74,I50:I74)</f>
        <v>-2.1046153846153798E-5</v>
      </c>
      <c r="K44" s="123">
        <f>RSQ(H50:H74,I50:I74)</f>
        <v>0.73840850820035275</v>
      </c>
      <c r="N44" s="124" t="s">
        <v>69</v>
      </c>
      <c r="O44" s="124">
        <v>1.4258999999999999</v>
      </c>
      <c r="P44" s="124">
        <v>0</v>
      </c>
      <c r="Q44" s="122">
        <f>SLOPE(O44:O74,P44:P74)</f>
        <v>-5.1868670901817422E-4</v>
      </c>
      <c r="R44" s="122">
        <f>RSQ(O44:O74,P44:P74)</f>
        <v>0.95781805061599445</v>
      </c>
    </row>
    <row r="45" spans="1:18">
      <c r="A45" s="124" t="s">
        <v>137</v>
      </c>
      <c r="B45" s="124">
        <v>0.55979999999999996</v>
      </c>
      <c r="C45" s="124">
        <v>10.31</v>
      </c>
      <c r="F45" s="124"/>
      <c r="G45" s="124" t="s">
        <v>13</v>
      </c>
      <c r="H45" s="124">
        <v>0.5323</v>
      </c>
      <c r="I45" s="124">
        <v>10.39</v>
      </c>
      <c r="K45" s="123"/>
      <c r="N45" s="124" t="s">
        <v>69</v>
      </c>
      <c r="O45" s="124">
        <v>1.3775999999999999</v>
      </c>
      <c r="P45" s="124">
        <v>10.37</v>
      </c>
    </row>
    <row r="46" spans="1:18">
      <c r="A46" s="124" t="s">
        <v>137</v>
      </c>
      <c r="B46" s="124">
        <v>0.56089999999999995</v>
      </c>
      <c r="C46" s="124">
        <v>20.29</v>
      </c>
      <c r="G46" s="124" t="s">
        <v>13</v>
      </c>
      <c r="H46" s="124">
        <v>0.53129999999999999</v>
      </c>
      <c r="I46" s="124">
        <v>20.39</v>
      </c>
      <c r="K46" s="123"/>
      <c r="N46" s="124" t="s">
        <v>69</v>
      </c>
      <c r="O46" s="124">
        <v>1.3632</v>
      </c>
      <c r="P46" s="124">
        <v>20.3</v>
      </c>
    </row>
    <row r="47" spans="1:18">
      <c r="A47" s="124" t="s">
        <v>137</v>
      </c>
      <c r="B47" s="124">
        <v>0.56200000000000006</v>
      </c>
      <c r="C47" s="124">
        <v>30.26</v>
      </c>
      <c r="G47" s="124" t="s">
        <v>13</v>
      </c>
      <c r="H47" s="124">
        <v>0.52310000000000001</v>
      </c>
      <c r="I47" s="124">
        <v>30.39</v>
      </c>
      <c r="K47" s="123"/>
      <c r="N47" s="124" t="s">
        <v>69</v>
      </c>
      <c r="O47" s="124">
        <v>1.3559000000000001</v>
      </c>
      <c r="P47" s="124">
        <v>30.36</v>
      </c>
    </row>
    <row r="48" spans="1:18">
      <c r="A48" s="124" t="s">
        <v>137</v>
      </c>
      <c r="B48" s="124">
        <v>0.56189999999999996</v>
      </c>
      <c r="C48" s="124">
        <v>40.229999999999997</v>
      </c>
      <c r="G48" s="124" t="s">
        <v>13</v>
      </c>
      <c r="H48" s="124">
        <v>0.52229999999999999</v>
      </c>
      <c r="I48" s="124">
        <v>40.39</v>
      </c>
      <c r="K48" s="123"/>
      <c r="N48" s="124" t="s">
        <v>69</v>
      </c>
      <c r="O48" s="124">
        <v>1.3528</v>
      </c>
      <c r="P48" s="124">
        <v>40.29</v>
      </c>
    </row>
    <row r="49" spans="1:16">
      <c r="A49" s="124" t="s">
        <v>137</v>
      </c>
      <c r="B49" s="124">
        <v>0.56200000000000006</v>
      </c>
      <c r="C49" s="124">
        <v>50.31</v>
      </c>
      <c r="G49" s="124" t="s">
        <v>13</v>
      </c>
      <c r="H49" s="124">
        <v>0.52049999999999996</v>
      </c>
      <c r="I49" s="124">
        <v>50.39</v>
      </c>
      <c r="K49" s="123"/>
      <c r="N49" s="124" t="s">
        <v>69</v>
      </c>
      <c r="O49" s="124">
        <v>1.3560000000000001</v>
      </c>
      <c r="P49" s="124">
        <v>50.36</v>
      </c>
    </row>
    <row r="50" spans="1:16">
      <c r="A50" s="124" t="s">
        <v>137</v>
      </c>
      <c r="B50" s="124">
        <v>0.56289999999999996</v>
      </c>
      <c r="C50" s="124">
        <v>60.29</v>
      </c>
      <c r="G50" s="124" t="s">
        <v>13</v>
      </c>
      <c r="H50" s="124">
        <v>0.51870000000000005</v>
      </c>
      <c r="I50" s="124">
        <v>60.39</v>
      </c>
      <c r="K50" s="123"/>
      <c r="N50" s="124" t="s">
        <v>69</v>
      </c>
      <c r="O50" s="124">
        <v>1.3486</v>
      </c>
      <c r="P50" s="124">
        <v>60.29</v>
      </c>
    </row>
    <row r="51" spans="1:16">
      <c r="A51" s="124" t="s">
        <v>137</v>
      </c>
      <c r="B51" s="124">
        <v>0.56299999999999994</v>
      </c>
      <c r="C51" s="124">
        <v>70.260000000000005</v>
      </c>
      <c r="G51" s="124" t="s">
        <v>13</v>
      </c>
      <c r="H51" s="124">
        <v>0.51590000000000003</v>
      </c>
      <c r="I51" s="124">
        <v>70.39</v>
      </c>
      <c r="K51" s="123"/>
      <c r="N51" s="124" t="s">
        <v>69</v>
      </c>
      <c r="O51" s="124">
        <v>1.3449</v>
      </c>
      <c r="P51" s="124">
        <v>70.36</v>
      </c>
    </row>
    <row r="52" spans="1:16">
      <c r="A52" s="124" t="s">
        <v>137</v>
      </c>
      <c r="B52" s="124">
        <v>0.56340000000000001</v>
      </c>
      <c r="C52" s="124">
        <v>80.23</v>
      </c>
      <c r="G52" s="124" t="s">
        <v>13</v>
      </c>
      <c r="H52" s="124">
        <v>0.5151</v>
      </c>
      <c r="I52" s="124">
        <v>80.39</v>
      </c>
      <c r="K52" s="123"/>
      <c r="N52" s="124" t="s">
        <v>69</v>
      </c>
      <c r="O52" s="124">
        <v>1.3374999999999999</v>
      </c>
      <c r="P52" s="124">
        <v>80.290000000000006</v>
      </c>
    </row>
    <row r="53" spans="1:16">
      <c r="A53" s="124" t="s">
        <v>137</v>
      </c>
      <c r="B53" s="124">
        <v>0.56330000000000002</v>
      </c>
      <c r="C53" s="124">
        <v>90.31</v>
      </c>
      <c r="G53" s="124" t="s">
        <v>13</v>
      </c>
      <c r="H53" s="124">
        <v>0.51580000000000004</v>
      </c>
      <c r="I53" s="124">
        <v>90.39</v>
      </c>
      <c r="K53" s="123"/>
      <c r="N53" s="124" t="s">
        <v>69</v>
      </c>
      <c r="O53" s="124">
        <v>1.3359000000000001</v>
      </c>
      <c r="P53" s="124">
        <v>90.36</v>
      </c>
    </row>
    <row r="54" spans="1:16">
      <c r="A54" s="124" t="s">
        <v>137</v>
      </c>
      <c r="B54" s="124">
        <v>0.56379999999999997</v>
      </c>
      <c r="C54" s="124">
        <v>100.29</v>
      </c>
      <c r="G54" s="124" t="s">
        <v>13</v>
      </c>
      <c r="H54" s="124">
        <v>0.51480000000000004</v>
      </c>
      <c r="I54" s="124">
        <v>100.39</v>
      </c>
      <c r="K54" s="123"/>
      <c r="N54" s="124" t="s">
        <v>69</v>
      </c>
      <c r="O54" s="124">
        <v>1.3288</v>
      </c>
      <c r="P54" s="124">
        <v>100.29</v>
      </c>
    </row>
    <row r="55" spans="1:16">
      <c r="A55" s="124" t="s">
        <v>137</v>
      </c>
      <c r="B55" s="124">
        <v>0.56320000000000003</v>
      </c>
      <c r="C55" s="124">
        <v>110.26</v>
      </c>
      <c r="G55" s="124" t="s">
        <v>13</v>
      </c>
      <c r="H55" s="124">
        <v>0.51419999999999999</v>
      </c>
      <c r="I55" s="124">
        <v>110.39</v>
      </c>
      <c r="K55" s="123"/>
      <c r="N55" s="124" t="s">
        <v>69</v>
      </c>
      <c r="O55" s="124">
        <v>1.3261000000000001</v>
      </c>
      <c r="P55" s="124">
        <v>110.36</v>
      </c>
    </row>
    <row r="56" spans="1:16">
      <c r="A56" s="124" t="s">
        <v>137</v>
      </c>
      <c r="B56" s="124">
        <v>0.56259999999999999</v>
      </c>
      <c r="C56" s="124">
        <v>120.23</v>
      </c>
      <c r="G56" s="124" t="s">
        <v>13</v>
      </c>
      <c r="H56" s="124">
        <v>0.51339999999999997</v>
      </c>
      <c r="I56" s="124">
        <v>120.39</v>
      </c>
      <c r="K56" s="123"/>
      <c r="N56" s="124" t="s">
        <v>69</v>
      </c>
      <c r="O56" s="124">
        <v>1.3174999999999999</v>
      </c>
      <c r="P56" s="124">
        <v>120.29</v>
      </c>
    </row>
    <row r="57" spans="1:16">
      <c r="A57" s="124" t="s">
        <v>137</v>
      </c>
      <c r="B57" s="124">
        <v>0.56230000000000002</v>
      </c>
      <c r="C57" s="124">
        <v>130.31</v>
      </c>
      <c r="G57" s="124" t="s">
        <v>13</v>
      </c>
      <c r="H57" s="124">
        <v>0.51329999999999998</v>
      </c>
      <c r="I57" s="124">
        <v>130.38999999999999</v>
      </c>
      <c r="K57" s="123"/>
      <c r="N57" s="124" t="s">
        <v>69</v>
      </c>
      <c r="O57" s="124">
        <v>1.3129</v>
      </c>
      <c r="P57" s="124">
        <v>130.36000000000001</v>
      </c>
    </row>
    <row r="58" spans="1:16">
      <c r="A58" s="124" t="s">
        <v>137</v>
      </c>
      <c r="B58" s="124">
        <v>0.56310000000000004</v>
      </c>
      <c r="C58" s="124">
        <v>140.29</v>
      </c>
      <c r="G58" s="124" t="s">
        <v>13</v>
      </c>
      <c r="H58" s="124">
        <v>0.51359999999999995</v>
      </c>
      <c r="I58" s="124">
        <v>140.38999999999999</v>
      </c>
      <c r="K58" s="123"/>
      <c r="N58" s="124" t="s">
        <v>69</v>
      </c>
      <c r="O58" s="124">
        <v>1.3086</v>
      </c>
      <c r="P58" s="124">
        <v>140.29</v>
      </c>
    </row>
    <row r="59" spans="1:16">
      <c r="A59" s="124" t="s">
        <v>137</v>
      </c>
      <c r="B59" s="124">
        <v>0.5625</v>
      </c>
      <c r="C59" s="124">
        <v>150.26</v>
      </c>
      <c r="G59" s="124" t="s">
        <v>13</v>
      </c>
      <c r="H59" s="124">
        <v>0.51319999999999999</v>
      </c>
      <c r="I59" s="124">
        <v>150.38999999999999</v>
      </c>
      <c r="K59" s="123"/>
      <c r="N59" s="124" t="s">
        <v>69</v>
      </c>
      <c r="O59" s="124">
        <v>1.3022</v>
      </c>
      <c r="P59" s="124">
        <v>150.36000000000001</v>
      </c>
    </row>
    <row r="60" spans="1:16">
      <c r="A60" s="124" t="s">
        <v>137</v>
      </c>
      <c r="B60" s="124">
        <v>0.56240000000000001</v>
      </c>
      <c r="C60" s="124">
        <v>160.22999999999999</v>
      </c>
      <c r="G60" s="124" t="s">
        <v>13</v>
      </c>
      <c r="H60" s="124">
        <v>0.51319999999999999</v>
      </c>
      <c r="I60" s="124">
        <v>160.38999999999999</v>
      </c>
      <c r="K60" s="123"/>
      <c r="N60" s="124" t="s">
        <v>69</v>
      </c>
      <c r="O60" s="124">
        <v>1.2970999999999999</v>
      </c>
      <c r="P60" s="124">
        <v>160.29</v>
      </c>
    </row>
    <row r="61" spans="1:16">
      <c r="A61" s="124" t="s">
        <v>137</v>
      </c>
      <c r="B61" s="124">
        <v>0.56259999999999999</v>
      </c>
      <c r="C61" s="124">
        <v>170.31</v>
      </c>
      <c r="G61" s="124" t="s">
        <v>13</v>
      </c>
      <c r="H61" s="124">
        <v>0.51380000000000003</v>
      </c>
      <c r="I61" s="124">
        <v>170.39</v>
      </c>
      <c r="K61" s="123"/>
      <c r="N61" s="124" t="s">
        <v>69</v>
      </c>
      <c r="O61" s="124">
        <v>1.2885</v>
      </c>
      <c r="P61" s="124">
        <v>170.36</v>
      </c>
    </row>
    <row r="62" spans="1:16">
      <c r="A62" s="124" t="s">
        <v>137</v>
      </c>
      <c r="B62" s="124">
        <v>0.56289999999999996</v>
      </c>
      <c r="C62" s="124">
        <v>180.28</v>
      </c>
      <c r="G62" s="124" t="s">
        <v>13</v>
      </c>
      <c r="H62" s="124">
        <v>0.51259999999999994</v>
      </c>
      <c r="I62" s="124">
        <v>180.39</v>
      </c>
      <c r="K62" s="123"/>
      <c r="N62" s="124" t="s">
        <v>69</v>
      </c>
      <c r="O62" s="124">
        <v>1.2776000000000001</v>
      </c>
      <c r="P62" s="124">
        <v>180.29</v>
      </c>
    </row>
    <row r="63" spans="1:16">
      <c r="A63" s="124" t="s">
        <v>137</v>
      </c>
      <c r="B63" s="124">
        <v>0.56299999999999994</v>
      </c>
      <c r="C63" s="124">
        <v>190.26</v>
      </c>
      <c r="G63" s="124" t="s">
        <v>13</v>
      </c>
      <c r="H63" s="124">
        <v>0.51160000000000005</v>
      </c>
      <c r="I63" s="124">
        <v>190.39</v>
      </c>
      <c r="K63" s="123"/>
      <c r="N63" s="124" t="s">
        <v>69</v>
      </c>
      <c r="O63" s="124">
        <v>1.2803</v>
      </c>
      <c r="P63" s="124">
        <v>190.36</v>
      </c>
    </row>
    <row r="64" spans="1:16">
      <c r="A64" s="124" t="s">
        <v>137</v>
      </c>
      <c r="B64" s="124">
        <v>0.56320000000000003</v>
      </c>
      <c r="C64" s="124">
        <v>200.23</v>
      </c>
      <c r="G64" s="124" t="s">
        <v>13</v>
      </c>
      <c r="H64" s="124">
        <v>0.51180000000000003</v>
      </c>
      <c r="I64" s="124">
        <v>200.39</v>
      </c>
      <c r="K64" s="123"/>
      <c r="N64" s="124" t="s">
        <v>69</v>
      </c>
      <c r="O64" s="124">
        <v>1.2701</v>
      </c>
      <c r="P64" s="124">
        <v>200.29</v>
      </c>
    </row>
    <row r="65" spans="1:18">
      <c r="A65" s="124" t="s">
        <v>137</v>
      </c>
      <c r="B65" s="124">
        <v>0.56259999999999999</v>
      </c>
      <c r="C65" s="124">
        <v>210.31</v>
      </c>
      <c r="G65" s="124" t="s">
        <v>13</v>
      </c>
      <c r="H65" s="124">
        <v>0.51180000000000003</v>
      </c>
      <c r="I65" s="124">
        <v>210.39</v>
      </c>
      <c r="K65" s="123"/>
      <c r="N65" s="124" t="s">
        <v>69</v>
      </c>
      <c r="O65" s="124">
        <v>1.2665</v>
      </c>
      <c r="P65" s="124">
        <v>210.36</v>
      </c>
    </row>
    <row r="66" spans="1:18">
      <c r="A66" s="124" t="s">
        <v>137</v>
      </c>
      <c r="B66" s="124">
        <v>0.56279999999999997</v>
      </c>
      <c r="C66" s="124">
        <v>220.29</v>
      </c>
      <c r="G66" s="124" t="s">
        <v>13</v>
      </c>
      <c r="H66" s="124">
        <v>0.51170000000000004</v>
      </c>
      <c r="I66" s="124">
        <v>220.39</v>
      </c>
      <c r="K66" s="123"/>
      <c r="N66" s="124" t="s">
        <v>69</v>
      </c>
      <c r="O66" s="124">
        <v>1.2645</v>
      </c>
      <c r="P66" s="124">
        <v>220.29</v>
      </c>
    </row>
    <row r="67" spans="1:18">
      <c r="A67" s="124" t="s">
        <v>137</v>
      </c>
      <c r="B67" s="124">
        <v>0.56279999999999997</v>
      </c>
      <c r="C67" s="124">
        <v>230.26</v>
      </c>
      <c r="G67" s="124" t="s">
        <v>13</v>
      </c>
      <c r="H67" s="124">
        <v>0.51160000000000005</v>
      </c>
      <c r="I67" s="124">
        <v>230.39</v>
      </c>
      <c r="K67" s="123"/>
      <c r="N67" s="124" t="s">
        <v>69</v>
      </c>
      <c r="O67" s="124">
        <v>1.2614000000000001</v>
      </c>
      <c r="P67" s="124">
        <v>230.37</v>
      </c>
    </row>
    <row r="68" spans="1:18">
      <c r="A68" s="124" t="s">
        <v>137</v>
      </c>
      <c r="B68" s="124">
        <v>0.5625</v>
      </c>
      <c r="C68" s="124">
        <v>240.23</v>
      </c>
      <c r="G68" s="124" t="s">
        <v>13</v>
      </c>
      <c r="H68" s="124">
        <v>0.51160000000000005</v>
      </c>
      <c r="I68" s="124">
        <v>240.39</v>
      </c>
      <c r="K68" s="123"/>
      <c r="N68" s="124" t="s">
        <v>69</v>
      </c>
      <c r="O68" s="124">
        <v>1.2499</v>
      </c>
      <c r="P68" s="124">
        <v>240.3</v>
      </c>
    </row>
    <row r="69" spans="1:18">
      <c r="A69" s="124" t="s">
        <v>137</v>
      </c>
      <c r="B69" s="124">
        <v>0.56240000000000001</v>
      </c>
      <c r="C69" s="124">
        <v>250.31</v>
      </c>
      <c r="G69" s="124" t="s">
        <v>13</v>
      </c>
      <c r="H69" s="124">
        <v>0.51160000000000005</v>
      </c>
      <c r="I69" s="124">
        <v>250.39</v>
      </c>
      <c r="K69" s="123"/>
      <c r="N69" s="124" t="s">
        <v>69</v>
      </c>
      <c r="O69" s="124">
        <v>1.252</v>
      </c>
      <c r="P69" s="124">
        <v>250.36</v>
      </c>
    </row>
    <row r="70" spans="1:18">
      <c r="A70" s="124" t="s">
        <v>137</v>
      </c>
      <c r="B70" s="124">
        <v>0.56330000000000002</v>
      </c>
      <c r="C70" s="124">
        <v>260.29000000000002</v>
      </c>
      <c r="G70" s="124" t="s">
        <v>13</v>
      </c>
      <c r="H70" s="124">
        <v>0.5121</v>
      </c>
      <c r="I70" s="124">
        <v>260.39</v>
      </c>
      <c r="K70" s="123"/>
      <c r="N70" s="124" t="s">
        <v>69</v>
      </c>
      <c r="O70" s="124">
        <v>1.2482</v>
      </c>
      <c r="P70" s="124">
        <v>260.29000000000002</v>
      </c>
    </row>
    <row r="71" spans="1:18">
      <c r="A71" s="124" t="s">
        <v>137</v>
      </c>
      <c r="B71" s="124">
        <v>0.56269999999999998</v>
      </c>
      <c r="C71" s="124">
        <v>270.26</v>
      </c>
      <c r="G71" s="124" t="s">
        <v>13</v>
      </c>
      <c r="H71" s="124">
        <v>0.5121</v>
      </c>
      <c r="I71" s="124">
        <v>270.39</v>
      </c>
      <c r="K71" s="123"/>
      <c r="N71" s="124" t="s">
        <v>69</v>
      </c>
      <c r="O71" s="124">
        <v>1.2471000000000001</v>
      </c>
      <c r="P71" s="124">
        <v>270.36</v>
      </c>
    </row>
    <row r="72" spans="1:18">
      <c r="A72" s="124" t="s">
        <v>137</v>
      </c>
      <c r="B72" s="124">
        <v>0.56220000000000003</v>
      </c>
      <c r="C72" s="124">
        <v>280.23</v>
      </c>
      <c r="G72" s="124" t="s">
        <v>13</v>
      </c>
      <c r="H72" s="124">
        <v>0.51190000000000002</v>
      </c>
      <c r="I72" s="124">
        <v>280.39</v>
      </c>
      <c r="K72" s="123"/>
      <c r="N72" s="124" t="s">
        <v>69</v>
      </c>
      <c r="O72" s="124">
        <v>1.2443</v>
      </c>
      <c r="P72" s="124">
        <v>280.29000000000002</v>
      </c>
    </row>
    <row r="73" spans="1:18">
      <c r="A73" s="124" t="s">
        <v>137</v>
      </c>
      <c r="B73" s="124">
        <v>0.56240000000000001</v>
      </c>
      <c r="C73" s="124">
        <v>290.31</v>
      </c>
      <c r="G73" s="124" t="s">
        <v>13</v>
      </c>
      <c r="H73" s="124">
        <v>0.51149999999999995</v>
      </c>
      <c r="I73" s="124">
        <v>290.39</v>
      </c>
      <c r="K73" s="123"/>
      <c r="N73" s="124" t="s">
        <v>69</v>
      </c>
      <c r="O73" s="124">
        <v>1.2461</v>
      </c>
      <c r="P73" s="124">
        <v>290.36</v>
      </c>
    </row>
    <row r="74" spans="1:18">
      <c r="A74" s="124" t="s">
        <v>137</v>
      </c>
      <c r="B74" s="124">
        <v>0.56240000000000001</v>
      </c>
      <c r="C74" s="124">
        <v>300.29000000000002</v>
      </c>
      <c r="G74" s="124" t="s">
        <v>13</v>
      </c>
      <c r="H74" s="124">
        <v>0.51170000000000004</v>
      </c>
      <c r="I74" s="124">
        <v>300.39</v>
      </c>
      <c r="K74" s="123"/>
      <c r="N74" s="124" t="s">
        <v>69</v>
      </c>
      <c r="O74" s="124">
        <v>1.2364999999999999</v>
      </c>
      <c r="P74" s="124">
        <v>300.29000000000002</v>
      </c>
    </row>
    <row r="75" spans="1:18">
      <c r="A75" s="124" t="s">
        <v>136</v>
      </c>
      <c r="B75" s="124">
        <v>0.56640000000000001</v>
      </c>
      <c r="C75" s="124">
        <v>0.42</v>
      </c>
      <c r="D75" s="133">
        <f>SLOPE(B75:B105,C75:C105)</f>
        <v>1.4554147852293888E-7</v>
      </c>
      <c r="E75" s="133">
        <f>RSQ(B75:B105,C75:C105)</f>
        <v>1.9590323375686086E-4</v>
      </c>
      <c r="G75" s="124" t="s">
        <v>12</v>
      </c>
      <c r="H75" s="124">
        <v>0.52439999999999998</v>
      </c>
      <c r="I75" s="124">
        <v>0.42</v>
      </c>
      <c r="J75" s="125">
        <f>SLOPE(H81:H105,I81:I105)</f>
        <v>-5.6615384615385126E-6</v>
      </c>
      <c r="K75" s="123">
        <f>RSQ(H81:H105,I81:I105)</f>
        <v>0.13807532233956418</v>
      </c>
      <c r="N75" s="124" t="s">
        <v>68</v>
      </c>
      <c r="O75" s="124">
        <v>1.4303999999999999</v>
      </c>
      <c r="P75" s="124">
        <v>0.43</v>
      </c>
      <c r="Q75" s="122">
        <f>SLOPE(O75:O105,P75:P105)</f>
        <v>-3.605671469805001E-4</v>
      </c>
      <c r="R75" s="122">
        <f>RSQ(O75:O105,P75:P105)</f>
        <v>0.9088649920415045</v>
      </c>
    </row>
    <row r="76" spans="1:18">
      <c r="A76" s="124" t="s">
        <v>136</v>
      </c>
      <c r="B76" s="124">
        <v>0.56620000000000004</v>
      </c>
      <c r="C76" s="124">
        <v>10.74</v>
      </c>
      <c r="G76" s="124" t="s">
        <v>12</v>
      </c>
      <c r="H76" s="124">
        <v>0.51990000000000003</v>
      </c>
      <c r="I76" s="124">
        <v>10.82</v>
      </c>
      <c r="K76" s="123"/>
      <c r="N76" s="124" t="s">
        <v>68</v>
      </c>
      <c r="O76" s="124">
        <v>1.4177999999999999</v>
      </c>
      <c r="P76" s="124">
        <v>10.79</v>
      </c>
    </row>
    <row r="77" spans="1:18">
      <c r="A77" s="124" t="s">
        <v>136</v>
      </c>
      <c r="B77" s="124">
        <v>0.56869999999999998</v>
      </c>
      <c r="C77" s="124">
        <v>20.71</v>
      </c>
      <c r="G77" s="124" t="s">
        <v>12</v>
      </c>
      <c r="H77" s="124">
        <v>0.51880000000000004</v>
      </c>
      <c r="I77" s="124">
        <v>20.82</v>
      </c>
      <c r="K77" s="123"/>
      <c r="N77" s="124" t="s">
        <v>68</v>
      </c>
      <c r="O77" s="124">
        <v>1.403</v>
      </c>
      <c r="P77" s="124">
        <v>20.73</v>
      </c>
    </row>
    <row r="78" spans="1:18">
      <c r="A78" s="124" t="s">
        <v>136</v>
      </c>
      <c r="B78" s="124">
        <v>0.56859999999999999</v>
      </c>
      <c r="C78" s="124">
        <v>30.68</v>
      </c>
      <c r="G78" s="124" t="s">
        <v>12</v>
      </c>
      <c r="H78" s="124">
        <v>0.52139999999999997</v>
      </c>
      <c r="I78" s="124">
        <v>30.82</v>
      </c>
      <c r="K78" s="123"/>
      <c r="N78" s="124" t="s">
        <v>68</v>
      </c>
      <c r="O78" s="124">
        <v>1.3964000000000001</v>
      </c>
      <c r="P78" s="124">
        <v>30.78</v>
      </c>
    </row>
    <row r="79" spans="1:18">
      <c r="A79" s="124" t="s">
        <v>136</v>
      </c>
      <c r="B79" s="124">
        <v>0.56879999999999997</v>
      </c>
      <c r="C79" s="124">
        <v>40.65</v>
      </c>
      <c r="G79" s="124" t="s">
        <v>12</v>
      </c>
      <c r="H79" s="124">
        <v>0.51759999999999995</v>
      </c>
      <c r="I79" s="124">
        <v>40.82</v>
      </c>
      <c r="K79" s="123"/>
      <c r="N79" s="124" t="s">
        <v>68</v>
      </c>
      <c r="O79" s="124">
        <v>1.3797999999999999</v>
      </c>
      <c r="P79" s="124">
        <v>40.72</v>
      </c>
    </row>
    <row r="80" spans="1:18">
      <c r="A80" s="124" t="s">
        <v>136</v>
      </c>
      <c r="B80" s="124">
        <v>0.56830000000000003</v>
      </c>
      <c r="C80" s="124">
        <v>50.74</v>
      </c>
      <c r="G80" s="124" t="s">
        <v>12</v>
      </c>
      <c r="H80" s="124">
        <v>0.51639999999999997</v>
      </c>
      <c r="I80" s="124">
        <v>50.82</v>
      </c>
      <c r="K80" s="123"/>
      <c r="N80" s="124" t="s">
        <v>68</v>
      </c>
      <c r="O80" s="124">
        <v>1.3774999999999999</v>
      </c>
      <c r="P80" s="124">
        <v>50.78</v>
      </c>
    </row>
    <row r="81" spans="1:16">
      <c r="A81" s="124" t="s">
        <v>136</v>
      </c>
      <c r="B81" s="124">
        <v>0.56789999999999996</v>
      </c>
      <c r="C81" s="124">
        <v>60.71</v>
      </c>
      <c r="G81" s="124" t="s">
        <v>12</v>
      </c>
      <c r="H81" s="124">
        <v>0.51459999999999995</v>
      </c>
      <c r="I81" s="124">
        <v>60.82</v>
      </c>
      <c r="K81" s="123"/>
      <c r="N81" s="124" t="s">
        <v>68</v>
      </c>
      <c r="O81" s="124">
        <v>1.371</v>
      </c>
      <c r="P81" s="124">
        <v>60.72</v>
      </c>
    </row>
    <row r="82" spans="1:16">
      <c r="A82" s="124" t="s">
        <v>136</v>
      </c>
      <c r="B82" s="124">
        <v>0.56789999999999996</v>
      </c>
      <c r="C82" s="124">
        <v>70.680000000000007</v>
      </c>
      <c r="G82" s="124" t="s">
        <v>12</v>
      </c>
      <c r="H82" s="124">
        <v>0.51470000000000005</v>
      </c>
      <c r="I82" s="124">
        <v>70.819999999999993</v>
      </c>
      <c r="K82" s="123"/>
      <c r="N82" s="124" t="s">
        <v>68</v>
      </c>
      <c r="O82" s="124">
        <v>1.3651</v>
      </c>
      <c r="P82" s="124">
        <v>70.78</v>
      </c>
    </row>
    <row r="83" spans="1:16">
      <c r="A83" s="124" t="s">
        <v>136</v>
      </c>
      <c r="B83" s="124">
        <v>0.5675</v>
      </c>
      <c r="C83" s="124">
        <v>80.650000000000006</v>
      </c>
      <c r="G83" s="124" t="s">
        <v>12</v>
      </c>
      <c r="H83" s="124">
        <v>0.5141</v>
      </c>
      <c r="I83" s="124">
        <v>80.819999999999993</v>
      </c>
      <c r="K83" s="123"/>
      <c r="N83" s="124" t="s">
        <v>68</v>
      </c>
      <c r="O83" s="124">
        <v>1.3586</v>
      </c>
      <c r="P83" s="124">
        <v>80.72</v>
      </c>
    </row>
    <row r="84" spans="1:16">
      <c r="A84" s="124" t="s">
        <v>136</v>
      </c>
      <c r="B84" s="124">
        <v>0.56699999999999995</v>
      </c>
      <c r="C84" s="124">
        <v>90.74</v>
      </c>
      <c r="G84" s="124" t="s">
        <v>12</v>
      </c>
      <c r="H84" s="124">
        <v>0.51359999999999995</v>
      </c>
      <c r="I84" s="124">
        <v>90.82</v>
      </c>
      <c r="K84" s="123"/>
      <c r="N84" s="124" t="s">
        <v>68</v>
      </c>
      <c r="O84" s="124">
        <v>1.3556999999999999</v>
      </c>
      <c r="P84" s="124">
        <v>90.78</v>
      </c>
    </row>
    <row r="85" spans="1:16">
      <c r="A85" s="124" t="s">
        <v>136</v>
      </c>
      <c r="B85" s="124">
        <v>0.56610000000000005</v>
      </c>
      <c r="C85" s="124">
        <v>100.71</v>
      </c>
      <c r="G85" s="124" t="s">
        <v>12</v>
      </c>
      <c r="H85" s="124">
        <v>0.51339999999999997</v>
      </c>
      <c r="I85" s="124">
        <v>100.82</v>
      </c>
      <c r="K85" s="123"/>
      <c r="N85" s="124" t="s">
        <v>68</v>
      </c>
      <c r="O85" s="124">
        <v>1.3539000000000001</v>
      </c>
      <c r="P85" s="124">
        <v>100.72</v>
      </c>
    </row>
    <row r="86" spans="1:16">
      <c r="A86" s="124" t="s">
        <v>136</v>
      </c>
      <c r="B86" s="124">
        <v>0.56630000000000003</v>
      </c>
      <c r="C86" s="124">
        <v>110.68</v>
      </c>
      <c r="G86" s="124" t="s">
        <v>12</v>
      </c>
      <c r="H86" s="124">
        <v>0.51300000000000001</v>
      </c>
      <c r="I86" s="124">
        <v>110.82</v>
      </c>
      <c r="K86" s="123"/>
      <c r="N86" s="124" t="s">
        <v>68</v>
      </c>
      <c r="O86" s="124">
        <v>1.3520000000000001</v>
      </c>
      <c r="P86" s="124">
        <v>110.78</v>
      </c>
    </row>
    <row r="87" spans="1:16">
      <c r="A87" s="124" t="s">
        <v>136</v>
      </c>
      <c r="B87" s="124">
        <v>0.56630000000000003</v>
      </c>
      <c r="C87" s="124">
        <v>120.65</v>
      </c>
      <c r="G87" s="124" t="s">
        <v>12</v>
      </c>
      <c r="H87" s="124">
        <v>0.51319999999999999</v>
      </c>
      <c r="I87" s="124">
        <v>120.82</v>
      </c>
      <c r="K87" s="123"/>
      <c r="N87" s="124" t="s">
        <v>68</v>
      </c>
      <c r="O87" s="124">
        <v>1.3467</v>
      </c>
      <c r="P87" s="124">
        <v>120.72</v>
      </c>
    </row>
    <row r="88" spans="1:16">
      <c r="A88" s="124" t="s">
        <v>136</v>
      </c>
      <c r="B88" s="124">
        <v>0.56530000000000002</v>
      </c>
      <c r="C88" s="124">
        <v>130.74</v>
      </c>
      <c r="G88" s="124" t="s">
        <v>12</v>
      </c>
      <c r="H88" s="124">
        <v>0.51290000000000002</v>
      </c>
      <c r="I88" s="124">
        <v>130.82</v>
      </c>
      <c r="K88" s="123"/>
      <c r="N88" s="124" t="s">
        <v>68</v>
      </c>
      <c r="O88" s="124">
        <v>1.3425</v>
      </c>
      <c r="P88" s="124">
        <v>130.78</v>
      </c>
    </row>
    <row r="89" spans="1:16">
      <c r="A89" s="124" t="s">
        <v>136</v>
      </c>
      <c r="B89" s="124">
        <v>0.56620000000000004</v>
      </c>
      <c r="C89" s="124">
        <v>140.71</v>
      </c>
      <c r="G89" s="124" t="s">
        <v>12</v>
      </c>
      <c r="H89" s="124">
        <v>0.51290000000000002</v>
      </c>
      <c r="I89" s="124">
        <v>140.82</v>
      </c>
      <c r="K89" s="123"/>
      <c r="N89" s="124" t="s">
        <v>68</v>
      </c>
      <c r="O89" s="124">
        <v>1.3414999999999999</v>
      </c>
      <c r="P89" s="124">
        <v>140.72</v>
      </c>
    </row>
    <row r="90" spans="1:16">
      <c r="A90" s="124" t="s">
        <v>136</v>
      </c>
      <c r="B90" s="124">
        <v>0.56540000000000001</v>
      </c>
      <c r="C90" s="124">
        <v>150.68</v>
      </c>
      <c r="G90" s="124" t="s">
        <v>12</v>
      </c>
      <c r="H90" s="124">
        <v>0.51259999999999994</v>
      </c>
      <c r="I90" s="124">
        <v>150.82</v>
      </c>
      <c r="K90" s="123"/>
      <c r="N90" s="124" t="s">
        <v>68</v>
      </c>
      <c r="O90" s="124">
        <v>1.3387</v>
      </c>
      <c r="P90" s="124">
        <v>150.78</v>
      </c>
    </row>
    <row r="91" spans="1:16">
      <c r="A91" s="124" t="s">
        <v>136</v>
      </c>
      <c r="B91" s="124">
        <v>0.56630000000000003</v>
      </c>
      <c r="C91" s="124">
        <v>160.65</v>
      </c>
      <c r="G91" s="124" t="s">
        <v>12</v>
      </c>
      <c r="H91" s="124">
        <v>0.51270000000000004</v>
      </c>
      <c r="I91" s="124">
        <v>160.82</v>
      </c>
      <c r="K91" s="123"/>
      <c r="N91" s="124" t="s">
        <v>68</v>
      </c>
      <c r="O91" s="124">
        <v>1.3352999999999999</v>
      </c>
      <c r="P91" s="124">
        <v>160.72</v>
      </c>
    </row>
    <row r="92" spans="1:16">
      <c r="A92" s="124" t="s">
        <v>136</v>
      </c>
      <c r="B92" s="124">
        <v>0.56640000000000001</v>
      </c>
      <c r="C92" s="124">
        <v>170.74</v>
      </c>
      <c r="G92" s="124" t="s">
        <v>12</v>
      </c>
      <c r="H92" s="124">
        <v>0.51290000000000002</v>
      </c>
      <c r="I92" s="124">
        <v>170.82</v>
      </c>
      <c r="K92" s="123"/>
      <c r="N92" s="124" t="s">
        <v>68</v>
      </c>
      <c r="O92" s="124">
        <v>1.3324</v>
      </c>
      <c r="P92" s="124">
        <v>170.78</v>
      </c>
    </row>
    <row r="93" spans="1:16">
      <c r="A93" s="124" t="s">
        <v>136</v>
      </c>
      <c r="B93" s="124">
        <v>0.56640000000000001</v>
      </c>
      <c r="C93" s="124">
        <v>180.71</v>
      </c>
      <c r="G93" s="124" t="s">
        <v>12</v>
      </c>
      <c r="H93" s="124">
        <v>0.51280000000000003</v>
      </c>
      <c r="I93" s="124">
        <v>180.82</v>
      </c>
      <c r="K93" s="123"/>
      <c r="N93" s="124" t="s">
        <v>68</v>
      </c>
      <c r="O93" s="124">
        <v>1.3227</v>
      </c>
      <c r="P93" s="124">
        <v>180.72</v>
      </c>
    </row>
    <row r="94" spans="1:16">
      <c r="A94" s="124" t="s">
        <v>136</v>
      </c>
      <c r="B94" s="124">
        <v>0.56669999999999998</v>
      </c>
      <c r="C94" s="124">
        <v>190.68</v>
      </c>
      <c r="G94" s="124" t="s">
        <v>12</v>
      </c>
      <c r="H94" s="124">
        <v>0.51570000000000005</v>
      </c>
      <c r="I94" s="124">
        <v>190.82</v>
      </c>
      <c r="K94" s="123"/>
      <c r="N94" s="124" t="s">
        <v>68</v>
      </c>
      <c r="O94" s="124">
        <v>1.3232999999999999</v>
      </c>
      <c r="P94" s="124">
        <v>190.78</v>
      </c>
    </row>
    <row r="95" spans="1:16">
      <c r="A95" s="124" t="s">
        <v>136</v>
      </c>
      <c r="B95" s="124">
        <v>0.56679999999999997</v>
      </c>
      <c r="C95" s="124">
        <v>200.65</v>
      </c>
      <c r="G95" s="124" t="s">
        <v>12</v>
      </c>
      <c r="H95" s="124">
        <v>0.51670000000000005</v>
      </c>
      <c r="I95" s="124">
        <v>200.82</v>
      </c>
      <c r="K95" s="123"/>
      <c r="N95" s="124" t="s">
        <v>68</v>
      </c>
      <c r="O95" s="124">
        <v>1.3229</v>
      </c>
      <c r="P95" s="124">
        <v>200.72</v>
      </c>
    </row>
    <row r="96" spans="1:16">
      <c r="A96" s="124" t="s">
        <v>136</v>
      </c>
      <c r="B96" s="124">
        <v>0.56720000000000004</v>
      </c>
      <c r="C96" s="124">
        <v>210.74</v>
      </c>
      <c r="G96" s="124" t="s">
        <v>12</v>
      </c>
      <c r="H96" s="124">
        <v>0.51349999999999996</v>
      </c>
      <c r="I96" s="124">
        <v>210.82</v>
      </c>
      <c r="K96" s="123"/>
      <c r="N96" s="124" t="s">
        <v>68</v>
      </c>
      <c r="O96" s="124">
        <v>1.3197000000000001</v>
      </c>
      <c r="P96" s="124">
        <v>210.78</v>
      </c>
    </row>
    <row r="97" spans="1:18">
      <c r="A97" s="124" t="s">
        <v>136</v>
      </c>
      <c r="B97" s="124">
        <v>0.56699999999999995</v>
      </c>
      <c r="C97" s="124">
        <v>220.71</v>
      </c>
      <c r="G97" s="124" t="s">
        <v>12</v>
      </c>
      <c r="H97" s="124">
        <v>0.51349999999999996</v>
      </c>
      <c r="I97" s="124">
        <v>220.82</v>
      </c>
      <c r="K97" s="123"/>
      <c r="N97" s="124" t="s">
        <v>68</v>
      </c>
      <c r="O97" s="124">
        <v>1.3177000000000001</v>
      </c>
      <c r="P97" s="124">
        <v>220.72</v>
      </c>
    </row>
    <row r="98" spans="1:18">
      <c r="A98" s="124" t="s">
        <v>136</v>
      </c>
      <c r="B98" s="124">
        <v>0.56730000000000003</v>
      </c>
      <c r="C98" s="124">
        <v>230.68</v>
      </c>
      <c r="G98" s="124" t="s">
        <v>12</v>
      </c>
      <c r="H98" s="124">
        <v>0.51219999999999999</v>
      </c>
      <c r="I98" s="124">
        <v>230.82</v>
      </c>
      <c r="K98" s="123"/>
      <c r="N98" s="124" t="s">
        <v>68</v>
      </c>
      <c r="O98" s="124">
        <v>1.3169999999999999</v>
      </c>
      <c r="P98" s="124">
        <v>230.79</v>
      </c>
    </row>
    <row r="99" spans="1:18">
      <c r="A99" s="124" t="s">
        <v>136</v>
      </c>
      <c r="B99" s="124">
        <v>0.56740000000000002</v>
      </c>
      <c r="C99" s="124">
        <v>240.65</v>
      </c>
      <c r="G99" s="124" t="s">
        <v>12</v>
      </c>
      <c r="H99" s="124">
        <v>0.5121</v>
      </c>
      <c r="I99" s="124">
        <v>240.82</v>
      </c>
      <c r="K99" s="123"/>
      <c r="N99" s="124" t="s">
        <v>68</v>
      </c>
      <c r="O99" s="124">
        <v>1.3137000000000001</v>
      </c>
      <c r="P99" s="124">
        <v>240.73</v>
      </c>
    </row>
    <row r="100" spans="1:18">
      <c r="A100" s="124" t="s">
        <v>136</v>
      </c>
      <c r="B100" s="124">
        <v>0.56730000000000003</v>
      </c>
      <c r="C100" s="124">
        <v>250.74</v>
      </c>
      <c r="G100" s="124" t="s">
        <v>12</v>
      </c>
      <c r="H100" s="124">
        <v>0.51190000000000002</v>
      </c>
      <c r="I100" s="124">
        <v>250.82</v>
      </c>
      <c r="K100" s="123"/>
      <c r="N100" s="124" t="s">
        <v>68</v>
      </c>
      <c r="O100" s="124">
        <v>1.3128</v>
      </c>
      <c r="P100" s="124">
        <v>250.78</v>
      </c>
    </row>
    <row r="101" spans="1:18">
      <c r="A101" s="124" t="s">
        <v>136</v>
      </c>
      <c r="B101" s="124">
        <v>0.56740000000000002</v>
      </c>
      <c r="C101" s="124">
        <v>260.70999999999998</v>
      </c>
      <c r="G101" s="124" t="s">
        <v>12</v>
      </c>
      <c r="H101" s="124">
        <v>0.51259999999999994</v>
      </c>
      <c r="I101" s="124">
        <v>260.82</v>
      </c>
      <c r="K101" s="123"/>
      <c r="N101" s="124" t="s">
        <v>68</v>
      </c>
      <c r="O101" s="124">
        <v>1.3099000000000001</v>
      </c>
      <c r="P101" s="124">
        <v>260.72000000000003</v>
      </c>
    </row>
    <row r="102" spans="1:18">
      <c r="A102" s="124" t="s">
        <v>136</v>
      </c>
      <c r="B102" s="124">
        <v>0.56769999999999998</v>
      </c>
      <c r="C102" s="124">
        <v>270.68</v>
      </c>
      <c r="G102" s="124" t="s">
        <v>12</v>
      </c>
      <c r="H102" s="124">
        <v>0.51329999999999998</v>
      </c>
      <c r="I102" s="124">
        <v>270.82</v>
      </c>
      <c r="K102" s="123"/>
      <c r="N102" s="124" t="s">
        <v>68</v>
      </c>
      <c r="O102" s="124">
        <v>1.3089999999999999</v>
      </c>
      <c r="P102" s="124">
        <v>270.77999999999997</v>
      </c>
    </row>
    <row r="103" spans="1:18">
      <c r="A103" s="124" t="s">
        <v>136</v>
      </c>
      <c r="B103" s="124">
        <v>0.56779999999999997</v>
      </c>
      <c r="C103" s="124">
        <v>280.64999999999998</v>
      </c>
      <c r="G103" s="124" t="s">
        <v>12</v>
      </c>
      <c r="H103" s="124">
        <v>0.51290000000000002</v>
      </c>
      <c r="I103" s="124">
        <v>280.82</v>
      </c>
      <c r="K103" s="123"/>
      <c r="N103" s="124" t="s">
        <v>68</v>
      </c>
      <c r="O103" s="124">
        <v>1.3071999999999999</v>
      </c>
      <c r="P103" s="124">
        <v>280.72000000000003</v>
      </c>
    </row>
    <row r="104" spans="1:18">
      <c r="A104" s="124" t="s">
        <v>136</v>
      </c>
      <c r="B104" s="124">
        <v>0.56779999999999997</v>
      </c>
      <c r="C104" s="124">
        <v>290.74</v>
      </c>
      <c r="G104" s="124" t="s">
        <v>12</v>
      </c>
      <c r="H104" s="124">
        <v>0.51249999999999996</v>
      </c>
      <c r="I104" s="124">
        <v>290.82</v>
      </c>
      <c r="K104" s="123"/>
      <c r="N104" s="124" t="s">
        <v>68</v>
      </c>
      <c r="O104" s="124">
        <v>1.3064</v>
      </c>
      <c r="P104" s="124">
        <v>290.77999999999997</v>
      </c>
    </row>
    <row r="105" spans="1:18">
      <c r="A105" s="124" t="s">
        <v>136</v>
      </c>
      <c r="B105" s="124">
        <v>0.56859999999999999</v>
      </c>
      <c r="C105" s="124">
        <v>300.70999999999998</v>
      </c>
      <c r="G105" s="124" t="s">
        <v>12</v>
      </c>
      <c r="H105" s="124">
        <v>0.51239999999999997</v>
      </c>
      <c r="I105" s="124">
        <v>300.82</v>
      </c>
      <c r="K105" s="123"/>
      <c r="N105" s="124" t="s">
        <v>68</v>
      </c>
      <c r="O105" s="124">
        <v>1.3036000000000001</v>
      </c>
      <c r="P105" s="124">
        <v>300.72000000000003</v>
      </c>
    </row>
    <row r="106" spans="1:18">
      <c r="A106" s="124" t="s">
        <v>135</v>
      </c>
      <c r="B106" s="124">
        <v>0.56640000000000001</v>
      </c>
      <c r="C106" s="124">
        <v>0.85</v>
      </c>
      <c r="D106" s="133">
        <f>SLOPE(B112:B136,C112:C136)</f>
        <v>-8.9999317204042201E-6</v>
      </c>
      <c r="E106" s="133">
        <f>RSQ(B112:B136,C112:C136)</f>
        <v>0.22557244679515631</v>
      </c>
      <c r="G106" s="124" t="s">
        <v>11</v>
      </c>
      <c r="H106" s="124">
        <v>0.56120000000000003</v>
      </c>
      <c r="I106" s="124">
        <v>0.85</v>
      </c>
      <c r="J106" s="125">
        <f>SLOPE(H112:H136,I112:I136)</f>
        <v>-2.3092307692307673E-5</v>
      </c>
      <c r="K106" s="123">
        <f>RSQ(H112:H136,I112:I136)</f>
        <v>0.90843591033866611</v>
      </c>
      <c r="N106" s="124" t="s">
        <v>67</v>
      </c>
      <c r="O106" s="124">
        <v>1.4219999999999999</v>
      </c>
      <c r="P106" s="124">
        <v>0.85</v>
      </c>
      <c r="Q106" s="122">
        <f>SLOPE(O106:O136,P106:P136)</f>
        <v>-3.7699679090534712E-4</v>
      </c>
      <c r="R106" s="122">
        <f>RSQ(O106:O136,P106:P136)</f>
        <v>0.95554808683078429</v>
      </c>
    </row>
    <row r="107" spans="1:18">
      <c r="A107" s="124" t="s">
        <v>135</v>
      </c>
      <c r="B107" s="124">
        <v>0.55979999999999996</v>
      </c>
      <c r="C107" s="124">
        <v>11.16</v>
      </c>
      <c r="G107" s="124" t="s">
        <v>11</v>
      </c>
      <c r="H107" s="124">
        <v>0.54710000000000003</v>
      </c>
      <c r="I107" s="124">
        <v>11.24</v>
      </c>
      <c r="K107" s="123"/>
      <c r="N107" s="124" t="s">
        <v>67</v>
      </c>
      <c r="O107" s="124">
        <v>1.4167000000000001</v>
      </c>
      <c r="P107" s="124">
        <v>11.22</v>
      </c>
    </row>
    <row r="108" spans="1:18">
      <c r="A108" s="124" t="s">
        <v>135</v>
      </c>
      <c r="B108" s="124">
        <v>0.55889999999999995</v>
      </c>
      <c r="C108" s="124">
        <v>21.13</v>
      </c>
      <c r="G108" s="124" t="s">
        <v>11</v>
      </c>
      <c r="H108" s="124">
        <v>0.54590000000000005</v>
      </c>
      <c r="I108" s="124">
        <v>21.24</v>
      </c>
      <c r="K108" s="123"/>
      <c r="N108" s="124" t="s">
        <v>67</v>
      </c>
      <c r="O108" s="124">
        <v>1.4172</v>
      </c>
      <c r="P108" s="124">
        <v>21.15</v>
      </c>
    </row>
    <row r="109" spans="1:18">
      <c r="A109" s="124" t="s">
        <v>135</v>
      </c>
      <c r="B109" s="124">
        <v>0.5585</v>
      </c>
      <c r="C109" s="124">
        <v>31.11</v>
      </c>
      <c r="G109" s="124" t="s">
        <v>11</v>
      </c>
      <c r="H109" s="124">
        <v>0.54400000000000004</v>
      </c>
      <c r="I109" s="124">
        <v>31.24</v>
      </c>
      <c r="K109" s="123"/>
      <c r="N109" s="124" t="s">
        <v>67</v>
      </c>
      <c r="O109" s="124">
        <v>1.4177999999999999</v>
      </c>
      <c r="P109" s="124">
        <v>31.21</v>
      </c>
    </row>
    <row r="110" spans="1:18">
      <c r="A110" s="124" t="s">
        <v>135</v>
      </c>
      <c r="B110" s="124">
        <v>0.55779999999999996</v>
      </c>
      <c r="C110" s="124">
        <v>41.08</v>
      </c>
      <c r="G110" s="124" t="s">
        <v>11</v>
      </c>
      <c r="H110" s="124">
        <v>0.5444</v>
      </c>
      <c r="I110" s="124">
        <v>41.24</v>
      </c>
      <c r="K110" s="123"/>
      <c r="N110" s="124" t="s">
        <v>67</v>
      </c>
      <c r="O110" s="124">
        <v>1.4077999999999999</v>
      </c>
      <c r="P110" s="124">
        <v>41.14</v>
      </c>
    </row>
    <row r="111" spans="1:18">
      <c r="A111" s="124" t="s">
        <v>135</v>
      </c>
      <c r="B111" s="124">
        <v>0.55679999999999996</v>
      </c>
      <c r="C111" s="124">
        <v>51.16</v>
      </c>
      <c r="G111" s="124" t="s">
        <v>11</v>
      </c>
      <c r="H111" s="124">
        <v>0.54400000000000004</v>
      </c>
      <c r="I111" s="124">
        <v>51.24</v>
      </c>
      <c r="K111" s="123"/>
      <c r="N111" s="124" t="s">
        <v>67</v>
      </c>
      <c r="O111" s="124">
        <v>1.3897999999999999</v>
      </c>
      <c r="P111" s="124">
        <v>51.21</v>
      </c>
    </row>
    <row r="112" spans="1:18">
      <c r="A112" s="124" t="s">
        <v>135</v>
      </c>
      <c r="B112" s="124">
        <v>0.55689999999999995</v>
      </c>
      <c r="C112" s="124">
        <v>61.14</v>
      </c>
      <c r="G112" s="124" t="s">
        <v>11</v>
      </c>
      <c r="H112" s="124">
        <v>0.54330000000000001</v>
      </c>
      <c r="I112" s="124">
        <v>61.24</v>
      </c>
      <c r="K112" s="123"/>
      <c r="N112" s="124" t="s">
        <v>67</v>
      </c>
      <c r="O112" s="124">
        <v>1.3884000000000001</v>
      </c>
      <c r="P112" s="124">
        <v>61.14</v>
      </c>
    </row>
    <row r="113" spans="1:16">
      <c r="A113" s="124" t="s">
        <v>135</v>
      </c>
      <c r="B113" s="124">
        <v>0.55559999999999998</v>
      </c>
      <c r="C113" s="124">
        <v>71.11</v>
      </c>
      <c r="G113" s="124" t="s">
        <v>11</v>
      </c>
      <c r="H113" s="124">
        <v>0.54249999999999998</v>
      </c>
      <c r="I113" s="124">
        <v>71.239999999999995</v>
      </c>
      <c r="K113" s="123"/>
      <c r="N113" s="124" t="s">
        <v>67</v>
      </c>
      <c r="O113" s="124">
        <v>1.3847</v>
      </c>
      <c r="P113" s="124">
        <v>71.209999999999994</v>
      </c>
    </row>
    <row r="114" spans="1:16">
      <c r="A114" s="124" t="s">
        <v>135</v>
      </c>
      <c r="B114" s="124">
        <v>0.55400000000000005</v>
      </c>
      <c r="C114" s="124">
        <v>81.08</v>
      </c>
      <c r="G114" s="124" t="s">
        <v>11</v>
      </c>
      <c r="H114" s="124">
        <v>0.5413</v>
      </c>
      <c r="I114" s="124">
        <v>81.239999999999995</v>
      </c>
      <c r="K114" s="123"/>
      <c r="N114" s="124" t="s">
        <v>67</v>
      </c>
      <c r="O114" s="124">
        <v>1.3785000000000001</v>
      </c>
      <c r="P114" s="124">
        <v>81.14</v>
      </c>
    </row>
    <row r="115" spans="1:16">
      <c r="A115" s="124" t="s">
        <v>135</v>
      </c>
      <c r="B115" s="124">
        <v>0.55289999999999995</v>
      </c>
      <c r="C115" s="124">
        <v>91.16</v>
      </c>
      <c r="G115" s="124" t="s">
        <v>11</v>
      </c>
      <c r="H115" s="124">
        <v>0.54120000000000001</v>
      </c>
      <c r="I115" s="124">
        <v>91.24</v>
      </c>
      <c r="K115" s="123"/>
      <c r="N115" s="124" t="s">
        <v>67</v>
      </c>
      <c r="O115" s="124">
        <v>1.3754999999999999</v>
      </c>
      <c r="P115" s="124">
        <v>91.21</v>
      </c>
    </row>
    <row r="116" spans="1:16">
      <c r="A116" s="124" t="s">
        <v>135</v>
      </c>
      <c r="B116" s="124">
        <v>0.55169999999999997</v>
      </c>
      <c r="C116" s="124">
        <v>101.14</v>
      </c>
      <c r="G116" s="124" t="s">
        <v>11</v>
      </c>
      <c r="H116" s="124">
        <v>0.54079999999999995</v>
      </c>
      <c r="I116" s="124">
        <v>101.24</v>
      </c>
      <c r="K116" s="123"/>
      <c r="N116" s="124" t="s">
        <v>67</v>
      </c>
      <c r="O116" s="124">
        <v>1.3714999999999999</v>
      </c>
      <c r="P116" s="124">
        <v>101.14</v>
      </c>
    </row>
    <row r="117" spans="1:16">
      <c r="A117" s="124" t="s">
        <v>135</v>
      </c>
      <c r="B117" s="124">
        <v>0.55149999999999999</v>
      </c>
      <c r="C117" s="124">
        <v>111.11</v>
      </c>
      <c r="G117" s="124" t="s">
        <v>11</v>
      </c>
      <c r="H117" s="124">
        <v>0.54059999999999997</v>
      </c>
      <c r="I117" s="124">
        <v>111.24</v>
      </c>
      <c r="K117" s="123"/>
      <c r="N117" s="124" t="s">
        <v>67</v>
      </c>
      <c r="O117" s="124">
        <v>1.369</v>
      </c>
      <c r="P117" s="124">
        <v>111.21</v>
      </c>
    </row>
    <row r="118" spans="1:16">
      <c r="A118" s="124" t="s">
        <v>135</v>
      </c>
      <c r="B118" s="124">
        <v>0.55130000000000001</v>
      </c>
      <c r="C118" s="124">
        <v>121.08</v>
      </c>
      <c r="G118" s="124" t="s">
        <v>11</v>
      </c>
      <c r="H118" s="124">
        <v>0.54010000000000002</v>
      </c>
      <c r="I118" s="124">
        <v>121.24</v>
      </c>
      <c r="K118" s="123"/>
      <c r="N118" s="124" t="s">
        <v>67</v>
      </c>
      <c r="O118" s="124">
        <v>1.3602000000000001</v>
      </c>
      <c r="P118" s="124">
        <v>121.14</v>
      </c>
    </row>
    <row r="119" spans="1:16">
      <c r="A119" s="124" t="s">
        <v>135</v>
      </c>
      <c r="B119" s="124">
        <v>0.55059999999999998</v>
      </c>
      <c r="C119" s="124">
        <v>131.16</v>
      </c>
      <c r="G119" s="124" t="s">
        <v>11</v>
      </c>
      <c r="H119" s="124">
        <v>0.53979999999999995</v>
      </c>
      <c r="I119" s="124">
        <v>131.24</v>
      </c>
      <c r="K119" s="123"/>
      <c r="N119" s="124" t="s">
        <v>67</v>
      </c>
      <c r="O119" s="124">
        <v>1.3569</v>
      </c>
      <c r="P119" s="124">
        <v>131.21</v>
      </c>
    </row>
    <row r="120" spans="1:16">
      <c r="A120" s="124" t="s">
        <v>135</v>
      </c>
      <c r="B120" s="124">
        <v>0.55120000000000002</v>
      </c>
      <c r="C120" s="124">
        <v>141.13999999999999</v>
      </c>
      <c r="G120" s="124" t="s">
        <v>11</v>
      </c>
      <c r="H120" s="124">
        <v>0.53949999999999998</v>
      </c>
      <c r="I120" s="124">
        <v>141.24</v>
      </c>
      <c r="K120" s="123"/>
      <c r="N120" s="124" t="s">
        <v>67</v>
      </c>
      <c r="O120" s="124">
        <v>1.3511</v>
      </c>
      <c r="P120" s="124">
        <v>141.13999999999999</v>
      </c>
    </row>
    <row r="121" spans="1:16">
      <c r="A121" s="124" t="s">
        <v>135</v>
      </c>
      <c r="B121" s="124">
        <v>0.55110000000000003</v>
      </c>
      <c r="C121" s="124">
        <v>151.11000000000001</v>
      </c>
      <c r="G121" s="124" t="s">
        <v>11</v>
      </c>
      <c r="H121" s="124">
        <v>0.53890000000000005</v>
      </c>
      <c r="I121" s="124">
        <v>151.24</v>
      </c>
      <c r="K121" s="123"/>
      <c r="N121" s="124" t="s">
        <v>67</v>
      </c>
      <c r="O121" s="124">
        <v>1.3503000000000001</v>
      </c>
      <c r="P121" s="124">
        <v>151.21</v>
      </c>
    </row>
    <row r="122" spans="1:16">
      <c r="A122" s="124" t="s">
        <v>135</v>
      </c>
      <c r="B122" s="124">
        <v>0.55149999999999999</v>
      </c>
      <c r="C122" s="124">
        <v>161.08000000000001</v>
      </c>
      <c r="G122" s="124" t="s">
        <v>11</v>
      </c>
      <c r="H122" s="124">
        <v>0.53890000000000005</v>
      </c>
      <c r="I122" s="124">
        <v>161.24</v>
      </c>
      <c r="K122" s="123"/>
      <c r="N122" s="124" t="s">
        <v>67</v>
      </c>
      <c r="O122" s="124">
        <v>1.3435999999999999</v>
      </c>
      <c r="P122" s="124">
        <v>161.13999999999999</v>
      </c>
    </row>
    <row r="123" spans="1:16">
      <c r="A123" s="124" t="s">
        <v>135</v>
      </c>
      <c r="B123" s="124">
        <v>0.55159999999999998</v>
      </c>
      <c r="C123" s="124">
        <v>171.16</v>
      </c>
      <c r="G123" s="124" t="s">
        <v>11</v>
      </c>
      <c r="H123" s="124">
        <v>0.53879999999999995</v>
      </c>
      <c r="I123" s="124">
        <v>171.24</v>
      </c>
      <c r="K123" s="123"/>
      <c r="N123" s="124" t="s">
        <v>67</v>
      </c>
      <c r="O123" s="124">
        <v>1.3434999999999999</v>
      </c>
      <c r="P123" s="124">
        <v>171.21</v>
      </c>
    </row>
    <row r="124" spans="1:16">
      <c r="A124" s="124" t="s">
        <v>135</v>
      </c>
      <c r="B124" s="124">
        <v>0.55189999999999995</v>
      </c>
      <c r="C124" s="124">
        <v>181.13</v>
      </c>
      <c r="G124" s="124" t="s">
        <v>11</v>
      </c>
      <c r="H124" s="124">
        <v>0.53869999999999996</v>
      </c>
      <c r="I124" s="124">
        <v>181.24</v>
      </c>
      <c r="K124" s="123"/>
      <c r="N124" s="124" t="s">
        <v>67</v>
      </c>
      <c r="O124" s="124">
        <v>1.3374999999999999</v>
      </c>
      <c r="P124" s="124">
        <v>181.14</v>
      </c>
    </row>
    <row r="125" spans="1:16">
      <c r="A125" s="124" t="s">
        <v>135</v>
      </c>
      <c r="B125" s="124">
        <v>0.55179999999999996</v>
      </c>
      <c r="C125" s="124">
        <v>191.11</v>
      </c>
      <c r="G125" s="124" t="s">
        <v>11</v>
      </c>
      <c r="H125" s="124">
        <v>0.53839999999999999</v>
      </c>
      <c r="I125" s="124">
        <v>191.24</v>
      </c>
      <c r="K125" s="123"/>
      <c r="N125" s="124" t="s">
        <v>67</v>
      </c>
      <c r="O125" s="124">
        <v>1.3369</v>
      </c>
      <c r="P125" s="124">
        <v>191.21</v>
      </c>
    </row>
    <row r="126" spans="1:16">
      <c r="A126" s="124" t="s">
        <v>135</v>
      </c>
      <c r="B126" s="124">
        <v>0.55179999999999996</v>
      </c>
      <c r="C126" s="124">
        <v>201.08</v>
      </c>
      <c r="G126" s="124" t="s">
        <v>11</v>
      </c>
      <c r="H126" s="124">
        <v>0.5383</v>
      </c>
      <c r="I126" s="124">
        <v>201.24</v>
      </c>
      <c r="K126" s="123"/>
      <c r="N126" s="124" t="s">
        <v>67</v>
      </c>
      <c r="O126" s="124">
        <v>1.331</v>
      </c>
      <c r="P126" s="124">
        <v>201.14</v>
      </c>
    </row>
    <row r="127" spans="1:16">
      <c r="A127" s="124" t="s">
        <v>135</v>
      </c>
      <c r="B127" s="124">
        <v>0.55200000000000005</v>
      </c>
      <c r="C127" s="124">
        <v>211.16</v>
      </c>
      <c r="G127" s="124" t="s">
        <v>11</v>
      </c>
      <c r="H127" s="124">
        <v>0.53800000000000003</v>
      </c>
      <c r="I127" s="124">
        <v>211.24</v>
      </c>
      <c r="K127" s="123"/>
      <c r="N127" s="124" t="s">
        <v>67</v>
      </c>
      <c r="O127" s="124">
        <v>1.3299000000000001</v>
      </c>
      <c r="P127" s="124">
        <v>211.21</v>
      </c>
    </row>
    <row r="128" spans="1:16">
      <c r="A128" s="124" t="s">
        <v>135</v>
      </c>
      <c r="B128" s="124">
        <v>0.55179999999999996</v>
      </c>
      <c r="C128" s="124">
        <v>221.13</v>
      </c>
      <c r="G128" s="124" t="s">
        <v>11</v>
      </c>
      <c r="H128" s="124">
        <v>0.53800000000000003</v>
      </c>
      <c r="I128" s="124">
        <v>221.24</v>
      </c>
      <c r="K128" s="123"/>
      <c r="N128" s="124" t="s">
        <v>67</v>
      </c>
      <c r="O128" s="124">
        <v>1.3255999999999999</v>
      </c>
      <c r="P128" s="124">
        <v>221.14</v>
      </c>
    </row>
    <row r="129" spans="1:18">
      <c r="A129" s="124" t="s">
        <v>135</v>
      </c>
      <c r="B129" s="124">
        <v>0.55230000000000001</v>
      </c>
      <c r="C129" s="124">
        <v>231.11</v>
      </c>
      <c r="G129" s="124" t="s">
        <v>11</v>
      </c>
      <c r="H129" s="124">
        <v>0.53769999999999996</v>
      </c>
      <c r="I129" s="124">
        <v>231.24</v>
      </c>
      <c r="K129" s="123"/>
      <c r="N129" s="124" t="s">
        <v>67</v>
      </c>
      <c r="O129" s="124">
        <v>1.3255999999999999</v>
      </c>
      <c r="P129" s="124">
        <v>231.22</v>
      </c>
    </row>
    <row r="130" spans="1:18">
      <c r="A130" s="124" t="s">
        <v>135</v>
      </c>
      <c r="B130" s="124">
        <v>0.55189999999999995</v>
      </c>
      <c r="C130" s="124">
        <v>241.08</v>
      </c>
      <c r="G130" s="124" t="s">
        <v>11</v>
      </c>
      <c r="H130" s="124">
        <v>0.53779999999999994</v>
      </c>
      <c r="I130" s="124">
        <v>241.24</v>
      </c>
      <c r="K130" s="123"/>
      <c r="N130" s="124" t="s">
        <v>67</v>
      </c>
      <c r="O130" s="124">
        <v>1.3234999999999999</v>
      </c>
      <c r="P130" s="124">
        <v>241.15</v>
      </c>
    </row>
    <row r="131" spans="1:18">
      <c r="A131" s="124" t="s">
        <v>135</v>
      </c>
      <c r="B131" s="124">
        <v>0.55149999999999999</v>
      </c>
      <c r="C131" s="124">
        <v>251.16</v>
      </c>
      <c r="G131" s="124" t="s">
        <v>11</v>
      </c>
      <c r="H131" s="124">
        <v>0.53720000000000001</v>
      </c>
      <c r="I131" s="124">
        <v>251.24</v>
      </c>
      <c r="K131" s="123"/>
      <c r="N131" s="124" t="s">
        <v>67</v>
      </c>
      <c r="O131" s="124">
        <v>1.3223</v>
      </c>
      <c r="P131" s="124">
        <v>251.21</v>
      </c>
    </row>
    <row r="132" spans="1:18">
      <c r="A132" s="124" t="s">
        <v>135</v>
      </c>
      <c r="B132" s="124">
        <v>0.55189999999999995</v>
      </c>
      <c r="C132" s="124">
        <v>261.14</v>
      </c>
      <c r="G132" s="124" t="s">
        <v>11</v>
      </c>
      <c r="H132" s="124">
        <v>0.53769999999999996</v>
      </c>
      <c r="I132" s="124">
        <v>261.24</v>
      </c>
      <c r="K132" s="123"/>
      <c r="N132" s="124" t="s">
        <v>67</v>
      </c>
      <c r="O132" s="124">
        <v>1.3211999999999999</v>
      </c>
      <c r="P132" s="124">
        <v>261.14</v>
      </c>
    </row>
    <row r="133" spans="1:18">
      <c r="A133" s="124" t="s">
        <v>135</v>
      </c>
      <c r="B133" s="124">
        <v>0.55169999999999997</v>
      </c>
      <c r="C133" s="124">
        <v>271.11</v>
      </c>
      <c r="G133" s="124" t="s">
        <v>11</v>
      </c>
      <c r="H133" s="124">
        <v>0.53739999999999999</v>
      </c>
      <c r="I133" s="124">
        <v>271.24</v>
      </c>
      <c r="K133" s="123"/>
      <c r="N133" s="124" t="s">
        <v>67</v>
      </c>
      <c r="O133" s="124">
        <v>1.3196000000000001</v>
      </c>
      <c r="P133" s="124">
        <v>271.20999999999998</v>
      </c>
    </row>
    <row r="134" spans="1:18">
      <c r="A134" s="124" t="s">
        <v>135</v>
      </c>
      <c r="B134" s="124">
        <v>0.55169999999999997</v>
      </c>
      <c r="C134" s="124">
        <v>281.08</v>
      </c>
      <c r="G134" s="124" t="s">
        <v>11</v>
      </c>
      <c r="H134" s="124">
        <v>0.53769999999999996</v>
      </c>
      <c r="I134" s="124">
        <v>281.24</v>
      </c>
      <c r="K134" s="123"/>
      <c r="N134" s="124" t="s">
        <v>67</v>
      </c>
      <c r="O134" s="124">
        <v>1.3169</v>
      </c>
      <c r="P134" s="124">
        <v>281.14</v>
      </c>
    </row>
    <row r="135" spans="1:18">
      <c r="A135" s="124" t="s">
        <v>135</v>
      </c>
      <c r="B135" s="124">
        <v>0.55159999999999998</v>
      </c>
      <c r="C135" s="124">
        <v>291.16000000000003</v>
      </c>
      <c r="G135" s="124" t="s">
        <v>11</v>
      </c>
      <c r="H135" s="124">
        <v>0.53690000000000004</v>
      </c>
      <c r="I135" s="124">
        <v>291.24</v>
      </c>
      <c r="K135" s="123"/>
      <c r="N135" s="124" t="s">
        <v>67</v>
      </c>
      <c r="O135" s="124">
        <v>1.3136000000000001</v>
      </c>
      <c r="P135" s="124">
        <v>291.20999999999998</v>
      </c>
    </row>
    <row r="136" spans="1:18">
      <c r="A136" s="124" t="s">
        <v>135</v>
      </c>
      <c r="B136" s="124">
        <v>0.55200000000000005</v>
      </c>
      <c r="C136" s="124">
        <v>301.14</v>
      </c>
      <c r="G136" s="124" t="s">
        <v>11</v>
      </c>
      <c r="H136" s="124">
        <v>0.53620000000000001</v>
      </c>
      <c r="I136" s="124">
        <v>301.24</v>
      </c>
      <c r="K136" s="123"/>
      <c r="N136" s="124" t="s">
        <v>67</v>
      </c>
      <c r="O136" s="124">
        <v>1.3110999999999999</v>
      </c>
      <c r="P136" s="124">
        <v>301.14</v>
      </c>
    </row>
    <row r="137" spans="1:18">
      <c r="A137" s="124" t="s">
        <v>134</v>
      </c>
      <c r="B137" s="124">
        <v>0.56410000000000005</v>
      </c>
      <c r="C137" s="124">
        <v>1.27</v>
      </c>
      <c r="D137" s="133">
        <f>SLOPE(B143:B167,C143:C167)</f>
        <v>-1.031489516941991E-5</v>
      </c>
      <c r="E137" s="133">
        <f>RSQ(B143:B167,C143:C167)</f>
        <v>0.89181369022381096</v>
      </c>
      <c r="G137" s="124" t="s">
        <v>10</v>
      </c>
      <c r="H137" s="124">
        <v>0.52649999999999997</v>
      </c>
      <c r="I137" s="124">
        <v>1.27</v>
      </c>
      <c r="J137" s="125">
        <f>SLOPE(H143:H167,I143:I167)</f>
        <v>-2.329241371224123E-5</v>
      </c>
      <c r="K137" s="123">
        <f>RSQ(H143:H167,I143:I167)</f>
        <v>0.79910111862107625</v>
      </c>
      <c r="N137" s="124" t="s">
        <v>66</v>
      </c>
      <c r="O137" s="124">
        <v>1.3936999999999999</v>
      </c>
      <c r="P137" s="124">
        <v>1.28</v>
      </c>
      <c r="Q137" s="122">
        <f>SLOPE(O137:O167,P137:P167)</f>
        <v>-2.5115357482549395E-4</v>
      </c>
      <c r="R137" s="122">
        <f>RSQ(O137:O167,P137:P167)</f>
        <v>0.90108708576324892</v>
      </c>
    </row>
    <row r="138" spans="1:18">
      <c r="A138" s="124" t="s">
        <v>134</v>
      </c>
      <c r="B138" s="124">
        <v>0.55710000000000004</v>
      </c>
      <c r="C138" s="124">
        <v>11.59</v>
      </c>
      <c r="G138" s="124" t="s">
        <v>10</v>
      </c>
      <c r="H138" s="124">
        <v>0.51790000000000003</v>
      </c>
      <c r="I138" s="124">
        <v>11.66</v>
      </c>
      <c r="K138" s="123"/>
      <c r="N138" s="124" t="s">
        <v>66</v>
      </c>
      <c r="O138" s="124">
        <v>1.3813</v>
      </c>
      <c r="P138" s="124">
        <v>11.64</v>
      </c>
    </row>
    <row r="139" spans="1:18">
      <c r="A139" s="124" t="s">
        <v>134</v>
      </c>
      <c r="B139" s="124">
        <v>0.55559999999999998</v>
      </c>
      <c r="C139" s="124">
        <v>21.56</v>
      </c>
      <c r="G139" s="124" t="s">
        <v>10</v>
      </c>
      <c r="H139" s="124">
        <v>0.51780000000000004</v>
      </c>
      <c r="I139" s="124">
        <v>21.67</v>
      </c>
      <c r="K139" s="123"/>
      <c r="N139" s="124" t="s">
        <v>66</v>
      </c>
      <c r="O139" s="124">
        <v>1.3691</v>
      </c>
      <c r="P139" s="124">
        <v>21.58</v>
      </c>
    </row>
    <row r="140" spans="1:18">
      <c r="A140" s="124" t="s">
        <v>134</v>
      </c>
      <c r="B140" s="124">
        <v>0.55369999999999997</v>
      </c>
      <c r="C140" s="124">
        <v>31.53</v>
      </c>
      <c r="G140" s="124" t="s">
        <v>10</v>
      </c>
      <c r="H140" s="124">
        <v>0.51729999999999998</v>
      </c>
      <c r="I140" s="124">
        <v>31.66</v>
      </c>
      <c r="K140" s="123"/>
      <c r="N140" s="124" t="s">
        <v>66</v>
      </c>
      <c r="O140" s="124">
        <v>1.3603000000000001</v>
      </c>
      <c r="P140" s="124">
        <v>31.63</v>
      </c>
    </row>
    <row r="141" spans="1:18">
      <c r="A141" s="124" t="s">
        <v>134</v>
      </c>
      <c r="B141" s="124">
        <v>0.55410000000000004</v>
      </c>
      <c r="C141" s="124">
        <v>41.5</v>
      </c>
      <c r="G141" s="124" t="s">
        <v>10</v>
      </c>
      <c r="H141" s="124">
        <v>0.51680000000000004</v>
      </c>
      <c r="I141" s="124">
        <v>41.66</v>
      </c>
      <c r="K141" s="123"/>
      <c r="N141" s="124" t="s">
        <v>66</v>
      </c>
      <c r="O141" s="124">
        <v>1.3535999999999999</v>
      </c>
      <c r="P141" s="124">
        <v>41.57</v>
      </c>
    </row>
    <row r="142" spans="1:18">
      <c r="A142" s="124" t="s">
        <v>134</v>
      </c>
      <c r="B142" s="124">
        <v>0.55330000000000001</v>
      </c>
      <c r="C142" s="124">
        <v>51.59</v>
      </c>
      <c r="G142" s="124" t="s">
        <v>10</v>
      </c>
      <c r="H142" s="124">
        <v>0.51580000000000004</v>
      </c>
      <c r="I142" s="124">
        <v>51.66</v>
      </c>
      <c r="K142" s="123"/>
      <c r="N142" s="124" t="s">
        <v>66</v>
      </c>
      <c r="O142" s="124">
        <v>1.3556999999999999</v>
      </c>
      <c r="P142" s="124">
        <v>51.63</v>
      </c>
    </row>
    <row r="143" spans="1:18">
      <c r="A143" s="124" t="s">
        <v>134</v>
      </c>
      <c r="B143" s="124">
        <v>0.55310000000000004</v>
      </c>
      <c r="C143" s="124">
        <v>61.56</v>
      </c>
      <c r="G143" s="124" t="s">
        <v>10</v>
      </c>
      <c r="H143" s="124">
        <v>0.51580000000000004</v>
      </c>
      <c r="I143" s="124">
        <v>61.66</v>
      </c>
      <c r="K143" s="123"/>
      <c r="N143" s="124" t="s">
        <v>66</v>
      </c>
      <c r="O143" s="124">
        <v>1.3472</v>
      </c>
      <c r="P143" s="124">
        <v>61.57</v>
      </c>
    </row>
    <row r="144" spans="1:18">
      <c r="A144" s="124" t="s">
        <v>134</v>
      </c>
      <c r="B144" s="124">
        <v>0.55289999999999995</v>
      </c>
      <c r="C144" s="124">
        <v>71.53</v>
      </c>
      <c r="G144" s="124" t="s">
        <v>10</v>
      </c>
      <c r="H144" s="124">
        <v>0.51519999999999999</v>
      </c>
      <c r="I144" s="124">
        <v>71.66</v>
      </c>
      <c r="K144" s="123"/>
      <c r="N144" s="124" t="s">
        <v>66</v>
      </c>
      <c r="O144" s="124">
        <v>1.3441000000000001</v>
      </c>
      <c r="P144" s="124">
        <v>71.63</v>
      </c>
    </row>
    <row r="145" spans="1:16">
      <c r="A145" s="124" t="s">
        <v>134</v>
      </c>
      <c r="B145" s="124">
        <v>0.5524</v>
      </c>
      <c r="C145" s="124">
        <v>81.5</v>
      </c>
      <c r="G145" s="124" t="s">
        <v>10</v>
      </c>
      <c r="H145" s="124">
        <v>0.51480000000000004</v>
      </c>
      <c r="I145" s="124">
        <v>81.67</v>
      </c>
      <c r="K145" s="123"/>
      <c r="N145" s="124" t="s">
        <v>66</v>
      </c>
      <c r="O145" s="124">
        <v>1.3432999999999999</v>
      </c>
      <c r="P145" s="124">
        <v>81.569999999999993</v>
      </c>
    </row>
    <row r="146" spans="1:16">
      <c r="A146" s="124" t="s">
        <v>134</v>
      </c>
      <c r="B146" s="124">
        <v>0.55279999999999996</v>
      </c>
      <c r="C146" s="124">
        <v>91.59</v>
      </c>
      <c r="G146" s="124" t="s">
        <v>10</v>
      </c>
      <c r="H146" s="124">
        <v>0.51400000000000001</v>
      </c>
      <c r="I146" s="124">
        <v>91.66</v>
      </c>
      <c r="K146" s="123"/>
      <c r="N146" s="124" t="s">
        <v>66</v>
      </c>
      <c r="O146" s="124">
        <v>1.3374999999999999</v>
      </c>
      <c r="P146" s="124">
        <v>91.63</v>
      </c>
    </row>
    <row r="147" spans="1:16">
      <c r="A147" s="124" t="s">
        <v>134</v>
      </c>
      <c r="B147" s="124">
        <v>0.55249999999999999</v>
      </c>
      <c r="C147" s="124">
        <v>101.56</v>
      </c>
      <c r="G147" s="124" t="s">
        <v>10</v>
      </c>
      <c r="H147" s="124">
        <v>0.51390000000000002</v>
      </c>
      <c r="I147" s="124">
        <v>101.66</v>
      </c>
      <c r="K147" s="123"/>
      <c r="N147" s="124" t="s">
        <v>66</v>
      </c>
      <c r="O147" s="124">
        <v>1.3347</v>
      </c>
      <c r="P147" s="124">
        <v>101.57</v>
      </c>
    </row>
    <row r="148" spans="1:16">
      <c r="A148" s="124" t="s">
        <v>134</v>
      </c>
      <c r="B148" s="124">
        <v>0.55269999999999997</v>
      </c>
      <c r="C148" s="124">
        <v>111.53</v>
      </c>
      <c r="G148" s="124" t="s">
        <v>10</v>
      </c>
      <c r="H148" s="124">
        <v>0.51280000000000003</v>
      </c>
      <c r="I148" s="124">
        <v>111.66</v>
      </c>
      <c r="K148" s="123"/>
      <c r="N148" s="124" t="s">
        <v>66</v>
      </c>
      <c r="O148" s="124">
        <v>1.3335999999999999</v>
      </c>
      <c r="P148" s="124">
        <v>111.63</v>
      </c>
    </row>
    <row r="149" spans="1:16">
      <c r="A149" s="124" t="s">
        <v>134</v>
      </c>
      <c r="B149" s="124">
        <v>0.55230000000000001</v>
      </c>
      <c r="C149" s="124">
        <v>121.5</v>
      </c>
      <c r="G149" s="124" t="s">
        <v>10</v>
      </c>
      <c r="H149" s="124">
        <v>0.51190000000000002</v>
      </c>
      <c r="I149" s="124">
        <v>121.66</v>
      </c>
      <c r="K149" s="123"/>
      <c r="N149" s="124" t="s">
        <v>66</v>
      </c>
      <c r="O149" s="124">
        <v>1.3320000000000001</v>
      </c>
      <c r="P149" s="124">
        <v>121.57</v>
      </c>
    </row>
    <row r="150" spans="1:16">
      <c r="A150" s="124" t="s">
        <v>134</v>
      </c>
      <c r="B150" s="124">
        <v>0.55159999999999998</v>
      </c>
      <c r="C150" s="124">
        <v>131.59</v>
      </c>
      <c r="G150" s="124" t="s">
        <v>10</v>
      </c>
      <c r="H150" s="124">
        <v>0.51219999999999999</v>
      </c>
      <c r="I150" s="124">
        <v>131.66</v>
      </c>
      <c r="K150" s="123"/>
      <c r="N150" s="124" t="s">
        <v>66</v>
      </c>
      <c r="O150" s="124">
        <v>1.3292999999999999</v>
      </c>
      <c r="P150" s="124">
        <v>131.63</v>
      </c>
    </row>
    <row r="151" spans="1:16">
      <c r="A151" s="124" t="s">
        <v>134</v>
      </c>
      <c r="B151" s="124">
        <v>0.55210000000000004</v>
      </c>
      <c r="C151" s="124">
        <v>141.56</v>
      </c>
      <c r="G151" s="124" t="s">
        <v>10</v>
      </c>
      <c r="H151" s="124">
        <v>0.51139999999999997</v>
      </c>
      <c r="I151" s="124">
        <v>141.66</v>
      </c>
      <c r="K151" s="123"/>
      <c r="N151" s="124" t="s">
        <v>66</v>
      </c>
      <c r="O151" s="124">
        <v>1.3272999999999999</v>
      </c>
      <c r="P151" s="124">
        <v>141.56</v>
      </c>
    </row>
    <row r="152" spans="1:16">
      <c r="A152" s="124" t="s">
        <v>134</v>
      </c>
      <c r="B152" s="124">
        <v>0.55149999999999999</v>
      </c>
      <c r="C152" s="124">
        <v>151.53</v>
      </c>
      <c r="G152" s="124" t="s">
        <v>10</v>
      </c>
      <c r="H152" s="124">
        <v>0.51139999999999997</v>
      </c>
      <c r="I152" s="124">
        <v>151.66</v>
      </c>
      <c r="K152" s="123"/>
      <c r="N152" s="124" t="s">
        <v>66</v>
      </c>
      <c r="O152" s="124">
        <v>1.3259000000000001</v>
      </c>
      <c r="P152" s="124">
        <v>151.63</v>
      </c>
    </row>
    <row r="153" spans="1:16">
      <c r="A153" s="124" t="s">
        <v>134</v>
      </c>
      <c r="B153" s="124">
        <v>0.5514</v>
      </c>
      <c r="C153" s="124">
        <v>161.5</v>
      </c>
      <c r="G153" s="124" t="s">
        <v>10</v>
      </c>
      <c r="H153" s="124">
        <v>0.5111</v>
      </c>
      <c r="I153" s="124">
        <v>161.66</v>
      </c>
      <c r="K153" s="123"/>
      <c r="N153" s="124" t="s">
        <v>66</v>
      </c>
      <c r="O153" s="124">
        <v>1.3203</v>
      </c>
      <c r="P153" s="124">
        <v>161.57</v>
      </c>
    </row>
    <row r="154" spans="1:16">
      <c r="A154" s="124" t="s">
        <v>134</v>
      </c>
      <c r="B154" s="124">
        <v>0.55200000000000005</v>
      </c>
      <c r="C154" s="124">
        <v>171.59</v>
      </c>
      <c r="G154" s="124" t="s">
        <v>10</v>
      </c>
      <c r="H154" s="124">
        <v>0.5111</v>
      </c>
      <c r="I154" s="124">
        <v>171.66</v>
      </c>
      <c r="K154" s="123"/>
      <c r="N154" s="124" t="s">
        <v>66</v>
      </c>
      <c r="O154" s="124">
        <v>1.3210999999999999</v>
      </c>
      <c r="P154" s="124">
        <v>171.63</v>
      </c>
    </row>
    <row r="155" spans="1:16">
      <c r="A155" s="124" t="s">
        <v>134</v>
      </c>
      <c r="B155" s="124">
        <v>0.55159999999999998</v>
      </c>
      <c r="C155" s="124">
        <v>181.56</v>
      </c>
      <c r="G155" s="124" t="s">
        <v>10</v>
      </c>
      <c r="H155" s="124">
        <v>0.51190000000000002</v>
      </c>
      <c r="I155" s="124">
        <v>181.66</v>
      </c>
      <c r="K155" s="123"/>
      <c r="N155" s="124" t="s">
        <v>66</v>
      </c>
      <c r="O155" s="124">
        <v>1.3184</v>
      </c>
      <c r="P155" s="124">
        <v>181.57</v>
      </c>
    </row>
    <row r="156" spans="1:16">
      <c r="A156" s="124" t="s">
        <v>134</v>
      </c>
      <c r="B156" s="124">
        <v>0.5514</v>
      </c>
      <c r="C156" s="124">
        <v>191.53</v>
      </c>
      <c r="G156" s="124" t="s">
        <v>10</v>
      </c>
      <c r="H156" s="124">
        <v>0.51060000000000005</v>
      </c>
      <c r="I156" s="124">
        <v>191.66</v>
      </c>
      <c r="K156" s="123"/>
      <c r="N156" s="124" t="s">
        <v>66</v>
      </c>
      <c r="O156" s="124">
        <v>1.3143</v>
      </c>
      <c r="P156" s="124">
        <v>191.63</v>
      </c>
    </row>
    <row r="157" spans="1:16">
      <c r="A157" s="124" t="s">
        <v>134</v>
      </c>
      <c r="B157" s="124">
        <v>0.5514</v>
      </c>
      <c r="C157" s="124">
        <v>201.5</v>
      </c>
      <c r="G157" s="124" t="s">
        <v>10</v>
      </c>
      <c r="H157" s="124">
        <v>0.51029999999999998</v>
      </c>
      <c r="I157" s="124">
        <v>201.66</v>
      </c>
      <c r="K157" s="123"/>
      <c r="N157" s="124" t="s">
        <v>66</v>
      </c>
      <c r="O157" s="124">
        <v>1.3152999999999999</v>
      </c>
      <c r="P157" s="124">
        <v>201.57</v>
      </c>
    </row>
    <row r="158" spans="1:16">
      <c r="A158" s="124" t="s">
        <v>134</v>
      </c>
      <c r="B158" s="124">
        <v>0.55120000000000002</v>
      </c>
      <c r="C158" s="124">
        <v>211.59</v>
      </c>
      <c r="G158" s="124" t="s">
        <v>10</v>
      </c>
      <c r="H158" s="124">
        <v>0.51019999999999999</v>
      </c>
      <c r="I158" s="124">
        <v>211.66</v>
      </c>
      <c r="K158" s="123"/>
      <c r="N158" s="124" t="s">
        <v>66</v>
      </c>
      <c r="O158" s="124">
        <v>1.3145</v>
      </c>
      <c r="P158" s="124">
        <v>211.63</v>
      </c>
    </row>
    <row r="159" spans="1:16">
      <c r="A159" s="124" t="s">
        <v>134</v>
      </c>
      <c r="B159" s="124">
        <v>0.55100000000000005</v>
      </c>
      <c r="C159" s="124">
        <v>221.56</v>
      </c>
      <c r="G159" s="124" t="s">
        <v>10</v>
      </c>
      <c r="H159" s="124">
        <v>0.51019999999999999</v>
      </c>
      <c r="I159" s="124">
        <v>221.66</v>
      </c>
      <c r="K159" s="123"/>
      <c r="N159" s="124" t="s">
        <v>66</v>
      </c>
      <c r="O159" s="124">
        <v>1.3112999999999999</v>
      </c>
      <c r="P159" s="124">
        <v>221.57</v>
      </c>
    </row>
    <row r="160" spans="1:16">
      <c r="A160" s="124" t="s">
        <v>134</v>
      </c>
      <c r="B160" s="124">
        <v>0.55169999999999997</v>
      </c>
      <c r="C160" s="124">
        <v>231.53</v>
      </c>
      <c r="G160" s="124" t="s">
        <v>10</v>
      </c>
      <c r="H160" s="124">
        <v>0.51</v>
      </c>
      <c r="I160" s="124">
        <v>231.66</v>
      </c>
      <c r="K160" s="123"/>
      <c r="N160" s="124" t="s">
        <v>66</v>
      </c>
      <c r="O160" s="124">
        <v>1.3077000000000001</v>
      </c>
      <c r="P160" s="124">
        <v>231.64</v>
      </c>
    </row>
    <row r="161" spans="1:18">
      <c r="A161" s="124" t="s">
        <v>134</v>
      </c>
      <c r="B161" s="124">
        <v>0.55120000000000002</v>
      </c>
      <c r="C161" s="124">
        <v>241.5</v>
      </c>
      <c r="G161" s="124" t="s">
        <v>10</v>
      </c>
      <c r="H161" s="124">
        <v>0.51019999999999999</v>
      </c>
      <c r="I161" s="124">
        <v>241.66</v>
      </c>
      <c r="K161" s="123"/>
      <c r="N161" s="124" t="s">
        <v>66</v>
      </c>
      <c r="O161" s="124">
        <v>1.3098000000000001</v>
      </c>
      <c r="P161" s="124">
        <v>241.58</v>
      </c>
    </row>
    <row r="162" spans="1:18">
      <c r="A162" s="124" t="s">
        <v>134</v>
      </c>
      <c r="B162" s="124">
        <v>0.55089999999999995</v>
      </c>
      <c r="C162" s="124">
        <v>251.59</v>
      </c>
      <c r="G162" s="124" t="s">
        <v>10</v>
      </c>
      <c r="H162" s="124">
        <v>0.50929999999999997</v>
      </c>
      <c r="I162" s="124">
        <v>251.66</v>
      </c>
      <c r="K162" s="123"/>
      <c r="N162" s="124" t="s">
        <v>66</v>
      </c>
      <c r="O162" s="124">
        <v>1.3093999999999999</v>
      </c>
      <c r="P162" s="124">
        <v>251.63</v>
      </c>
    </row>
    <row r="163" spans="1:18">
      <c r="A163" s="124" t="s">
        <v>134</v>
      </c>
      <c r="B163" s="124">
        <v>0.55100000000000005</v>
      </c>
      <c r="C163" s="124">
        <v>261.56</v>
      </c>
      <c r="G163" s="124" t="s">
        <v>10</v>
      </c>
      <c r="H163" s="124">
        <v>0.50970000000000004</v>
      </c>
      <c r="I163" s="124">
        <v>261.66000000000003</v>
      </c>
      <c r="K163" s="123"/>
      <c r="N163" s="124" t="s">
        <v>66</v>
      </c>
      <c r="O163" s="124">
        <v>1.3097000000000001</v>
      </c>
      <c r="P163" s="124">
        <v>261.57</v>
      </c>
    </row>
    <row r="164" spans="1:18">
      <c r="A164" s="124" t="s">
        <v>134</v>
      </c>
      <c r="B164" s="124">
        <v>0.55069999999999997</v>
      </c>
      <c r="C164" s="124">
        <v>271.52999999999997</v>
      </c>
      <c r="G164" s="124" t="s">
        <v>10</v>
      </c>
      <c r="H164" s="124">
        <v>0.50990000000000002</v>
      </c>
      <c r="I164" s="124">
        <v>271.66000000000003</v>
      </c>
      <c r="K164" s="123"/>
      <c r="N164" s="124" t="s">
        <v>66</v>
      </c>
      <c r="O164" s="124">
        <v>1.3069999999999999</v>
      </c>
      <c r="P164" s="124">
        <v>271.63</v>
      </c>
    </row>
    <row r="165" spans="1:18">
      <c r="A165" s="124" t="s">
        <v>134</v>
      </c>
      <c r="B165" s="124">
        <v>0.55030000000000001</v>
      </c>
      <c r="C165" s="124">
        <v>281.5</v>
      </c>
      <c r="G165" s="124" t="s">
        <v>10</v>
      </c>
      <c r="H165" s="124">
        <v>0.51160000000000005</v>
      </c>
      <c r="I165" s="124">
        <v>281.66000000000003</v>
      </c>
      <c r="K165" s="123"/>
      <c r="N165" s="124" t="s">
        <v>66</v>
      </c>
      <c r="O165" s="124">
        <v>1.3058000000000001</v>
      </c>
      <c r="P165" s="124">
        <v>281.57</v>
      </c>
    </row>
    <row r="166" spans="1:18">
      <c r="A166" s="124" t="s">
        <v>134</v>
      </c>
      <c r="B166" s="124">
        <v>0.55049999999999999</v>
      </c>
      <c r="C166" s="124">
        <v>291.58999999999997</v>
      </c>
      <c r="G166" s="124" t="s">
        <v>10</v>
      </c>
      <c r="H166" s="124">
        <v>0.50929999999999997</v>
      </c>
      <c r="I166" s="124">
        <v>291.66000000000003</v>
      </c>
      <c r="K166" s="123"/>
      <c r="N166" s="124" t="s">
        <v>66</v>
      </c>
      <c r="O166" s="124">
        <v>1.2990999999999999</v>
      </c>
      <c r="P166" s="124">
        <v>291.63</v>
      </c>
    </row>
    <row r="167" spans="1:18">
      <c r="A167" s="124" t="s">
        <v>134</v>
      </c>
      <c r="B167" s="124">
        <v>0.55049999999999999</v>
      </c>
      <c r="C167" s="124">
        <v>301.56</v>
      </c>
      <c r="G167" s="124" t="s">
        <v>10</v>
      </c>
      <c r="H167" s="124">
        <v>0.50919999999999999</v>
      </c>
      <c r="I167" s="124">
        <v>301.66000000000003</v>
      </c>
      <c r="K167" s="123"/>
      <c r="N167" s="124" t="s">
        <v>66</v>
      </c>
      <c r="O167" s="124">
        <v>1.2976000000000001</v>
      </c>
      <c r="P167" s="124">
        <v>301.57</v>
      </c>
    </row>
    <row r="168" spans="1:18">
      <c r="A168" s="124" t="s">
        <v>133</v>
      </c>
      <c r="B168" s="124">
        <v>0.57579999999999998</v>
      </c>
      <c r="C168" s="124">
        <v>1.7</v>
      </c>
      <c r="D168" s="133">
        <f>SLOPE(B174:B198,C174:C198)</f>
        <v>-2.1162413891691294E-5</v>
      </c>
      <c r="E168" s="133">
        <f>RSQ(B174:B198,C174:C198)</f>
        <v>0.88770104010213968</v>
      </c>
      <c r="G168" s="124" t="s">
        <v>9</v>
      </c>
      <c r="H168" s="124">
        <v>0.53449999999999998</v>
      </c>
      <c r="I168" s="124">
        <v>1.7</v>
      </c>
      <c r="J168" s="125">
        <f>SLOPE(H174:H198,I174:I198)</f>
        <v>-2.0430769230769315E-5</v>
      </c>
      <c r="K168" s="123">
        <f>RSQ(H174:H198,I174:I198)</f>
        <v>0.88473729043987692</v>
      </c>
      <c r="N168" s="124" t="s">
        <v>65</v>
      </c>
      <c r="O168" s="124">
        <v>1.4057999999999999</v>
      </c>
      <c r="P168" s="124">
        <v>1.7</v>
      </c>
      <c r="Q168" s="122">
        <f>SLOPE(O168:O198,P168:P198)</f>
        <v>-4.423892041303982E-4</v>
      </c>
      <c r="R168" s="122">
        <f>RSQ(O168:O198,P168:P198)</f>
        <v>0.98179629122467038</v>
      </c>
    </row>
    <row r="169" spans="1:18">
      <c r="A169" s="124" t="s">
        <v>133</v>
      </c>
      <c r="B169" s="124">
        <v>0.56389999999999996</v>
      </c>
      <c r="C169" s="124">
        <v>12.01</v>
      </c>
      <c r="G169" s="124" t="s">
        <v>9</v>
      </c>
      <c r="H169" s="124">
        <v>0.5282</v>
      </c>
      <c r="I169" s="124">
        <v>12.09</v>
      </c>
      <c r="K169" s="123"/>
      <c r="N169" s="124" t="s">
        <v>65</v>
      </c>
      <c r="O169" s="124">
        <v>1.3882000000000001</v>
      </c>
      <c r="P169" s="124">
        <v>12.07</v>
      </c>
    </row>
    <row r="170" spans="1:18">
      <c r="A170" s="124" t="s">
        <v>133</v>
      </c>
      <c r="B170" s="124">
        <v>0.56100000000000005</v>
      </c>
      <c r="C170" s="124">
        <v>21.98</v>
      </c>
      <c r="G170" s="124" t="s">
        <v>9</v>
      </c>
      <c r="H170" s="124">
        <v>0.52859999999999996</v>
      </c>
      <c r="I170" s="124">
        <v>22.09</v>
      </c>
      <c r="K170" s="123"/>
      <c r="N170" s="124" t="s">
        <v>65</v>
      </c>
      <c r="O170" s="124">
        <v>1.3933</v>
      </c>
      <c r="P170" s="124">
        <v>22</v>
      </c>
    </row>
    <row r="171" spans="1:18">
      <c r="A171" s="124" t="s">
        <v>133</v>
      </c>
      <c r="B171" s="124">
        <v>0.55969999999999998</v>
      </c>
      <c r="C171" s="124">
        <v>31.95</v>
      </c>
      <c r="G171" s="124" t="s">
        <v>9</v>
      </c>
      <c r="H171" s="124">
        <v>0.52729999999999999</v>
      </c>
      <c r="I171" s="124">
        <v>32.090000000000003</v>
      </c>
      <c r="K171" s="123"/>
      <c r="N171" s="124" t="s">
        <v>65</v>
      </c>
      <c r="O171" s="124">
        <v>1.3949</v>
      </c>
      <c r="P171" s="124">
        <v>32.06</v>
      </c>
    </row>
    <row r="172" spans="1:18">
      <c r="A172" s="124" t="s">
        <v>133</v>
      </c>
      <c r="B172" s="124">
        <v>0.56020000000000003</v>
      </c>
      <c r="C172" s="124">
        <v>41.93</v>
      </c>
      <c r="G172" s="124" t="s">
        <v>9</v>
      </c>
      <c r="H172" s="124">
        <v>0.52690000000000003</v>
      </c>
      <c r="I172" s="124">
        <v>42.09</v>
      </c>
      <c r="K172" s="123"/>
      <c r="N172" s="124" t="s">
        <v>65</v>
      </c>
      <c r="O172" s="124">
        <v>1.3951</v>
      </c>
      <c r="P172" s="124">
        <v>41.99</v>
      </c>
    </row>
    <row r="173" spans="1:18">
      <c r="A173" s="124" t="s">
        <v>133</v>
      </c>
      <c r="B173" s="124">
        <v>0.55840000000000001</v>
      </c>
      <c r="C173" s="124">
        <v>52.01</v>
      </c>
      <c r="G173" s="124" t="s">
        <v>9</v>
      </c>
      <c r="H173" s="124">
        <v>0.52659999999999996</v>
      </c>
      <c r="I173" s="124">
        <v>52.09</v>
      </c>
      <c r="K173" s="123"/>
      <c r="N173" s="124" t="s">
        <v>65</v>
      </c>
      <c r="O173" s="124">
        <v>1.4008</v>
      </c>
      <c r="P173" s="124">
        <v>52.06</v>
      </c>
    </row>
    <row r="174" spans="1:18">
      <c r="A174" s="124" t="s">
        <v>133</v>
      </c>
      <c r="B174" s="124">
        <v>0.55879999999999996</v>
      </c>
      <c r="C174" s="124">
        <v>61.98</v>
      </c>
      <c r="G174" s="124" t="s">
        <v>9</v>
      </c>
      <c r="H174" s="124">
        <v>0.52600000000000002</v>
      </c>
      <c r="I174" s="124">
        <v>62.09</v>
      </c>
      <c r="K174" s="123"/>
      <c r="N174" s="124" t="s">
        <v>65</v>
      </c>
      <c r="O174" s="124">
        <v>1.3858999999999999</v>
      </c>
      <c r="P174" s="124">
        <v>61.99</v>
      </c>
    </row>
    <row r="175" spans="1:18">
      <c r="A175" s="124" t="s">
        <v>133</v>
      </c>
      <c r="B175" s="124">
        <v>0.55820000000000003</v>
      </c>
      <c r="C175" s="124">
        <v>71.959999999999994</v>
      </c>
      <c r="G175" s="124" t="s">
        <v>9</v>
      </c>
      <c r="H175" s="124">
        <v>0.52649999999999997</v>
      </c>
      <c r="I175" s="124">
        <v>72.09</v>
      </c>
      <c r="K175" s="123"/>
      <c r="N175" s="124" t="s">
        <v>65</v>
      </c>
      <c r="O175" s="124">
        <v>1.3778999999999999</v>
      </c>
      <c r="P175" s="124">
        <v>72.06</v>
      </c>
    </row>
    <row r="176" spans="1:18">
      <c r="A176" s="124" t="s">
        <v>133</v>
      </c>
      <c r="B176" s="124">
        <v>0.55740000000000001</v>
      </c>
      <c r="C176" s="124">
        <v>81.93</v>
      </c>
      <c r="G176" s="124" t="s">
        <v>9</v>
      </c>
      <c r="H176" s="124">
        <v>0.52600000000000002</v>
      </c>
      <c r="I176" s="124">
        <v>82.09</v>
      </c>
      <c r="K176" s="123"/>
      <c r="N176" s="124" t="s">
        <v>65</v>
      </c>
      <c r="O176" s="124">
        <v>1.3655999999999999</v>
      </c>
      <c r="P176" s="124">
        <v>81.99</v>
      </c>
    </row>
    <row r="177" spans="1:16">
      <c r="A177" s="124" t="s">
        <v>133</v>
      </c>
      <c r="B177" s="124">
        <v>0.55689999999999995</v>
      </c>
      <c r="C177" s="124">
        <v>92.01</v>
      </c>
      <c r="G177" s="124" t="s">
        <v>9</v>
      </c>
      <c r="H177" s="124">
        <v>0.52500000000000002</v>
      </c>
      <c r="I177" s="124">
        <v>92.09</v>
      </c>
      <c r="K177" s="123"/>
      <c r="N177" s="124" t="s">
        <v>65</v>
      </c>
      <c r="O177" s="124">
        <v>1.3629</v>
      </c>
      <c r="P177" s="124">
        <v>92.06</v>
      </c>
    </row>
    <row r="178" spans="1:16">
      <c r="A178" s="124" t="s">
        <v>133</v>
      </c>
      <c r="B178" s="124">
        <v>0.55679999999999996</v>
      </c>
      <c r="C178" s="124">
        <v>101.98</v>
      </c>
      <c r="G178" s="124" t="s">
        <v>9</v>
      </c>
      <c r="H178" s="124">
        <v>0.5252</v>
      </c>
      <c r="I178" s="124">
        <v>102.09</v>
      </c>
      <c r="K178" s="123"/>
      <c r="N178" s="124" t="s">
        <v>65</v>
      </c>
      <c r="O178" s="124">
        <v>1.357</v>
      </c>
      <c r="P178" s="124">
        <v>101.99</v>
      </c>
    </row>
    <row r="179" spans="1:16">
      <c r="A179" s="124" t="s">
        <v>133</v>
      </c>
      <c r="B179" s="124">
        <v>0.55659999999999998</v>
      </c>
      <c r="C179" s="124">
        <v>111.96</v>
      </c>
      <c r="G179" s="124" t="s">
        <v>9</v>
      </c>
      <c r="H179" s="124">
        <v>0.52390000000000003</v>
      </c>
      <c r="I179" s="124">
        <v>112.09</v>
      </c>
      <c r="K179" s="123"/>
      <c r="N179" s="124" t="s">
        <v>65</v>
      </c>
      <c r="O179" s="124">
        <v>1.3532999999999999</v>
      </c>
      <c r="P179" s="124">
        <v>112.06</v>
      </c>
    </row>
    <row r="180" spans="1:16">
      <c r="A180" s="124" t="s">
        <v>133</v>
      </c>
      <c r="B180" s="124">
        <v>0.55630000000000002</v>
      </c>
      <c r="C180" s="124">
        <v>121.93</v>
      </c>
      <c r="G180" s="124" t="s">
        <v>9</v>
      </c>
      <c r="H180" s="124">
        <v>0.52400000000000002</v>
      </c>
      <c r="I180" s="124">
        <v>122.09</v>
      </c>
      <c r="K180" s="123"/>
      <c r="N180" s="124" t="s">
        <v>65</v>
      </c>
      <c r="O180" s="124">
        <v>1.3467</v>
      </c>
      <c r="P180" s="124">
        <v>121.99</v>
      </c>
    </row>
    <row r="181" spans="1:16">
      <c r="A181" s="124" t="s">
        <v>133</v>
      </c>
      <c r="B181" s="124">
        <v>0.55559999999999998</v>
      </c>
      <c r="C181" s="124">
        <v>132.01</v>
      </c>
      <c r="G181" s="124" t="s">
        <v>9</v>
      </c>
      <c r="H181" s="124">
        <v>0.52380000000000004</v>
      </c>
      <c r="I181" s="124">
        <v>132.09</v>
      </c>
      <c r="K181" s="123"/>
      <c r="N181" s="124" t="s">
        <v>65</v>
      </c>
      <c r="O181" s="124">
        <v>1.3433999999999999</v>
      </c>
      <c r="P181" s="124">
        <v>132.06</v>
      </c>
    </row>
    <row r="182" spans="1:16">
      <c r="A182" s="124" t="s">
        <v>133</v>
      </c>
      <c r="B182" s="124">
        <v>0.55569999999999997</v>
      </c>
      <c r="C182" s="124">
        <v>141.99</v>
      </c>
      <c r="G182" s="124" t="s">
        <v>9</v>
      </c>
      <c r="H182" s="124">
        <v>0.52329999999999999</v>
      </c>
      <c r="I182" s="124">
        <v>142.09</v>
      </c>
      <c r="K182" s="123"/>
      <c r="N182" s="124" t="s">
        <v>65</v>
      </c>
      <c r="O182" s="124">
        <v>1.3411</v>
      </c>
      <c r="P182" s="124">
        <v>141.99</v>
      </c>
    </row>
    <row r="183" spans="1:16">
      <c r="A183" s="124" t="s">
        <v>133</v>
      </c>
      <c r="B183" s="124">
        <v>0.55549999999999999</v>
      </c>
      <c r="C183" s="124">
        <v>151.96</v>
      </c>
      <c r="G183" s="124" t="s">
        <v>9</v>
      </c>
      <c r="H183" s="124">
        <v>0.52339999999999998</v>
      </c>
      <c r="I183" s="124">
        <v>152.09</v>
      </c>
      <c r="K183" s="123"/>
      <c r="N183" s="124" t="s">
        <v>65</v>
      </c>
      <c r="O183" s="124">
        <v>1.3391</v>
      </c>
      <c r="P183" s="124">
        <v>152.06</v>
      </c>
    </row>
    <row r="184" spans="1:16">
      <c r="A184" s="124" t="s">
        <v>133</v>
      </c>
      <c r="B184" s="124">
        <v>0.55579999999999996</v>
      </c>
      <c r="C184" s="124">
        <v>161.91999999999999</v>
      </c>
      <c r="G184" s="124" t="s">
        <v>9</v>
      </c>
      <c r="H184" s="124">
        <v>0.52329999999999999</v>
      </c>
      <c r="I184" s="124">
        <v>162.09</v>
      </c>
      <c r="K184" s="123"/>
      <c r="N184" s="124" t="s">
        <v>65</v>
      </c>
      <c r="O184" s="124">
        <v>1.3344</v>
      </c>
      <c r="P184" s="124">
        <v>161.99</v>
      </c>
    </row>
    <row r="185" spans="1:16">
      <c r="A185" s="124" t="s">
        <v>133</v>
      </c>
      <c r="B185" s="124">
        <v>0.55610000000000004</v>
      </c>
      <c r="C185" s="124">
        <v>172.01</v>
      </c>
      <c r="G185" s="124" t="s">
        <v>9</v>
      </c>
      <c r="H185" s="124">
        <v>0.5232</v>
      </c>
      <c r="I185" s="124">
        <v>172.09</v>
      </c>
      <c r="K185" s="123"/>
      <c r="N185" s="124" t="s">
        <v>65</v>
      </c>
      <c r="O185" s="124">
        <v>1.3275999999999999</v>
      </c>
      <c r="P185" s="124">
        <v>172.06</v>
      </c>
    </row>
    <row r="186" spans="1:16">
      <c r="A186" s="124" t="s">
        <v>133</v>
      </c>
      <c r="B186" s="124">
        <v>0.55600000000000005</v>
      </c>
      <c r="C186" s="124">
        <v>181.98</v>
      </c>
      <c r="G186" s="124" t="s">
        <v>9</v>
      </c>
      <c r="H186" s="124">
        <v>0.52310000000000001</v>
      </c>
      <c r="I186" s="124">
        <v>182.09</v>
      </c>
      <c r="K186" s="123"/>
      <c r="N186" s="124" t="s">
        <v>65</v>
      </c>
      <c r="O186" s="124">
        <v>1.3193999999999999</v>
      </c>
      <c r="P186" s="124">
        <v>181.99</v>
      </c>
    </row>
    <row r="187" spans="1:16">
      <c r="A187" s="124" t="s">
        <v>133</v>
      </c>
      <c r="B187" s="124">
        <v>0.55500000000000005</v>
      </c>
      <c r="C187" s="124">
        <v>191.95</v>
      </c>
      <c r="G187" s="124" t="s">
        <v>9</v>
      </c>
      <c r="H187" s="124">
        <v>0.52259999999999995</v>
      </c>
      <c r="I187" s="124">
        <v>192.09</v>
      </c>
      <c r="K187" s="123"/>
      <c r="N187" s="124" t="s">
        <v>65</v>
      </c>
      <c r="O187" s="124">
        <v>1.3177000000000001</v>
      </c>
      <c r="P187" s="124">
        <v>192.06</v>
      </c>
    </row>
    <row r="188" spans="1:16">
      <c r="A188" s="124" t="s">
        <v>133</v>
      </c>
      <c r="B188" s="124">
        <v>0.55549999999999999</v>
      </c>
      <c r="C188" s="124">
        <v>201.92</v>
      </c>
      <c r="G188" s="124" t="s">
        <v>9</v>
      </c>
      <c r="H188" s="124">
        <v>0.52200000000000002</v>
      </c>
      <c r="I188" s="124">
        <v>202.09</v>
      </c>
      <c r="K188" s="123"/>
      <c r="N188" s="124" t="s">
        <v>65</v>
      </c>
      <c r="O188" s="124">
        <v>1.3145</v>
      </c>
      <c r="P188" s="124">
        <v>201.99</v>
      </c>
    </row>
    <row r="189" spans="1:16">
      <c r="A189" s="124" t="s">
        <v>133</v>
      </c>
      <c r="B189" s="124">
        <v>0.55500000000000005</v>
      </c>
      <c r="C189" s="124">
        <v>212.01</v>
      </c>
      <c r="G189" s="124" t="s">
        <v>9</v>
      </c>
      <c r="H189" s="124">
        <v>0.52200000000000002</v>
      </c>
      <c r="I189" s="124">
        <v>212.09</v>
      </c>
      <c r="K189" s="123"/>
      <c r="N189" s="124" t="s">
        <v>65</v>
      </c>
      <c r="O189" s="124">
        <v>1.3084</v>
      </c>
      <c r="P189" s="124">
        <v>212.06</v>
      </c>
    </row>
    <row r="190" spans="1:16">
      <c r="A190" s="124" t="s">
        <v>133</v>
      </c>
      <c r="B190" s="124">
        <v>0.55510000000000004</v>
      </c>
      <c r="C190" s="124">
        <v>221.98</v>
      </c>
      <c r="G190" s="124" t="s">
        <v>9</v>
      </c>
      <c r="H190" s="124">
        <v>0.52159999999999995</v>
      </c>
      <c r="I190" s="124">
        <v>222.09</v>
      </c>
      <c r="K190" s="123"/>
      <c r="N190" s="124" t="s">
        <v>65</v>
      </c>
      <c r="O190" s="124">
        <v>1.3056000000000001</v>
      </c>
      <c r="P190" s="124">
        <v>221.99</v>
      </c>
    </row>
    <row r="191" spans="1:16">
      <c r="A191" s="124" t="s">
        <v>133</v>
      </c>
      <c r="B191" s="124">
        <v>0.55459999999999998</v>
      </c>
      <c r="C191" s="124">
        <v>231.96</v>
      </c>
      <c r="G191" s="124" t="s">
        <v>9</v>
      </c>
      <c r="H191" s="124">
        <v>0.52170000000000005</v>
      </c>
      <c r="I191" s="124">
        <v>232.09</v>
      </c>
      <c r="K191" s="123"/>
      <c r="N191" s="124" t="s">
        <v>65</v>
      </c>
      <c r="O191" s="124">
        <v>1.3010999999999999</v>
      </c>
      <c r="P191" s="124">
        <v>232.07</v>
      </c>
    </row>
    <row r="192" spans="1:16">
      <c r="A192" s="124" t="s">
        <v>133</v>
      </c>
      <c r="B192" s="124">
        <v>0.55530000000000002</v>
      </c>
      <c r="C192" s="124">
        <v>241.92</v>
      </c>
      <c r="G192" s="124" t="s">
        <v>9</v>
      </c>
      <c r="H192" s="124">
        <v>0.52180000000000004</v>
      </c>
      <c r="I192" s="124">
        <v>242.09</v>
      </c>
      <c r="K192" s="123"/>
      <c r="N192" s="124" t="s">
        <v>65</v>
      </c>
      <c r="O192" s="124">
        <v>1.2952999999999999</v>
      </c>
      <c r="P192" s="124">
        <v>242</v>
      </c>
    </row>
    <row r="193" spans="1:18">
      <c r="A193" s="124" t="s">
        <v>133</v>
      </c>
      <c r="B193" s="124">
        <v>0.55410000000000004</v>
      </c>
      <c r="C193" s="124">
        <v>252.01</v>
      </c>
      <c r="G193" s="124" t="s">
        <v>9</v>
      </c>
      <c r="H193" s="124">
        <v>0.52129999999999999</v>
      </c>
      <c r="I193" s="124">
        <v>252.09</v>
      </c>
      <c r="K193" s="123"/>
      <c r="N193" s="124" t="s">
        <v>65</v>
      </c>
      <c r="O193" s="124">
        <v>1.2918000000000001</v>
      </c>
      <c r="P193" s="124">
        <v>252.06</v>
      </c>
    </row>
    <row r="194" spans="1:18">
      <c r="A194" s="124" t="s">
        <v>133</v>
      </c>
      <c r="B194" s="124">
        <v>0.55359999999999998</v>
      </c>
      <c r="C194" s="124">
        <v>261.98</v>
      </c>
      <c r="G194" s="124" t="s">
        <v>9</v>
      </c>
      <c r="H194" s="124">
        <v>0.52170000000000005</v>
      </c>
      <c r="I194" s="124">
        <v>262.08999999999997</v>
      </c>
      <c r="K194" s="123"/>
      <c r="N194" s="124" t="s">
        <v>65</v>
      </c>
      <c r="O194" s="124">
        <v>1.2914000000000001</v>
      </c>
      <c r="P194" s="124">
        <v>261.99</v>
      </c>
    </row>
    <row r="195" spans="1:18">
      <c r="A195" s="124" t="s">
        <v>133</v>
      </c>
      <c r="B195" s="124">
        <v>0.55369999999999997</v>
      </c>
      <c r="C195" s="124">
        <v>271.95</v>
      </c>
      <c r="G195" s="124" t="s">
        <v>9</v>
      </c>
      <c r="H195" s="124">
        <v>0.52210000000000001</v>
      </c>
      <c r="I195" s="124">
        <v>272.08999999999997</v>
      </c>
      <c r="K195" s="123"/>
      <c r="N195" s="124" t="s">
        <v>65</v>
      </c>
      <c r="O195" s="124">
        <v>1.2888999999999999</v>
      </c>
      <c r="P195" s="124">
        <v>272.06</v>
      </c>
    </row>
    <row r="196" spans="1:18">
      <c r="A196" s="124" t="s">
        <v>133</v>
      </c>
      <c r="B196" s="124">
        <v>0.55359999999999998</v>
      </c>
      <c r="C196" s="124">
        <v>281.93</v>
      </c>
      <c r="G196" s="124" t="s">
        <v>9</v>
      </c>
      <c r="H196" s="124">
        <v>0.52159999999999995</v>
      </c>
      <c r="I196" s="124">
        <v>282.08999999999997</v>
      </c>
      <c r="K196" s="123"/>
      <c r="N196" s="124" t="s">
        <v>65</v>
      </c>
      <c r="O196" s="124">
        <v>1.2867999999999999</v>
      </c>
      <c r="P196" s="124">
        <v>281.99</v>
      </c>
    </row>
    <row r="197" spans="1:18">
      <c r="A197" s="124" t="s">
        <v>133</v>
      </c>
      <c r="B197" s="124">
        <v>0.55200000000000005</v>
      </c>
      <c r="C197" s="124">
        <v>292.01</v>
      </c>
      <c r="G197" s="124" t="s">
        <v>9</v>
      </c>
      <c r="H197" s="124">
        <v>0.52149999999999996</v>
      </c>
      <c r="I197" s="124">
        <v>292.08999999999997</v>
      </c>
      <c r="K197" s="123"/>
      <c r="N197" s="124" t="s">
        <v>65</v>
      </c>
      <c r="O197" s="124">
        <v>1.2822</v>
      </c>
      <c r="P197" s="124">
        <v>292.06</v>
      </c>
    </row>
    <row r="198" spans="1:18">
      <c r="A198" s="124" t="s">
        <v>133</v>
      </c>
      <c r="B198" s="124">
        <v>0.55210000000000004</v>
      </c>
      <c r="C198" s="124">
        <v>301.98</v>
      </c>
      <c r="G198" s="124" t="s">
        <v>9</v>
      </c>
      <c r="H198" s="124">
        <v>0.52129999999999999</v>
      </c>
      <c r="I198" s="124">
        <v>302.08999999999997</v>
      </c>
      <c r="K198" s="123"/>
      <c r="N198" s="124" t="s">
        <v>65</v>
      </c>
      <c r="O198" s="124">
        <v>1.2758</v>
      </c>
      <c r="P198" s="124">
        <v>301.99</v>
      </c>
    </row>
    <row r="199" spans="1:18">
      <c r="A199" s="124" t="s">
        <v>132</v>
      </c>
      <c r="B199" s="124">
        <v>0.58589999999999998</v>
      </c>
      <c r="C199" s="124">
        <v>2.12</v>
      </c>
      <c r="D199" s="133">
        <f>SLOPE(B205:B229,C205:C229)</f>
        <v>2.0297333129148845E-6</v>
      </c>
      <c r="E199" s="133">
        <f>RSQ(B205:B229,C205:C229)</f>
        <v>0.10030075404718884</v>
      </c>
      <c r="G199" s="124" t="s">
        <v>123</v>
      </c>
      <c r="H199" s="124">
        <v>0.52490000000000003</v>
      </c>
      <c r="I199" s="124">
        <v>2.12</v>
      </c>
      <c r="J199" s="125">
        <f>SLOPE(H205:H229,I205:I229)</f>
        <v>8.6538461538460971E-6</v>
      </c>
      <c r="K199" s="123">
        <f>RSQ(H205:H229,I205:I229)</f>
        <v>0.76769310836778726</v>
      </c>
      <c r="N199" s="124" t="s">
        <v>128</v>
      </c>
      <c r="O199" s="124">
        <v>1.3454999999999999</v>
      </c>
      <c r="P199" s="124">
        <v>2.13</v>
      </c>
      <c r="Q199" s="122">
        <f>SLOPE(O199:O229,P199:P229)</f>
        <v>-2.4182452830116133E-4</v>
      </c>
      <c r="R199" s="122">
        <f>RSQ(O199:O229,P199:P229)</f>
        <v>0.95466122365014272</v>
      </c>
    </row>
    <row r="200" spans="1:18">
      <c r="A200" s="124" t="s">
        <v>132</v>
      </c>
      <c r="B200" s="124">
        <v>0.57010000000000005</v>
      </c>
      <c r="C200" s="124">
        <v>12.44</v>
      </c>
      <c r="G200" s="124" t="s">
        <v>123</v>
      </c>
      <c r="H200" s="124">
        <v>0.51529999999999998</v>
      </c>
      <c r="I200" s="124">
        <v>12.51</v>
      </c>
      <c r="K200" s="123"/>
      <c r="N200" s="124" t="s">
        <v>128</v>
      </c>
      <c r="O200" s="124">
        <v>1.3546</v>
      </c>
      <c r="P200" s="124">
        <v>12.49</v>
      </c>
    </row>
    <row r="201" spans="1:18">
      <c r="A201" s="124" t="s">
        <v>132</v>
      </c>
      <c r="B201" s="124">
        <v>0.56799999999999995</v>
      </c>
      <c r="C201" s="124">
        <v>22.41</v>
      </c>
      <c r="G201" s="124" t="s">
        <v>123</v>
      </c>
      <c r="H201" s="124">
        <v>0.51680000000000004</v>
      </c>
      <c r="I201" s="124">
        <v>22.51</v>
      </c>
      <c r="K201" s="123"/>
      <c r="N201" s="124" t="s">
        <v>128</v>
      </c>
      <c r="O201" s="124">
        <v>1.3580000000000001</v>
      </c>
      <c r="P201" s="124">
        <v>22.43</v>
      </c>
    </row>
    <row r="202" spans="1:18">
      <c r="A202" s="124" t="s">
        <v>132</v>
      </c>
      <c r="B202" s="124">
        <v>0.56769999999999998</v>
      </c>
      <c r="C202" s="124">
        <v>32.380000000000003</v>
      </c>
      <c r="G202" s="124" t="s">
        <v>123</v>
      </c>
      <c r="H202" s="124">
        <v>0.51580000000000004</v>
      </c>
      <c r="I202" s="124">
        <v>32.51</v>
      </c>
      <c r="K202" s="123"/>
      <c r="N202" s="124" t="s">
        <v>128</v>
      </c>
      <c r="O202" s="124">
        <v>1.3526</v>
      </c>
      <c r="P202" s="124">
        <v>32.479999999999997</v>
      </c>
    </row>
    <row r="203" spans="1:18">
      <c r="A203" s="124" t="s">
        <v>132</v>
      </c>
      <c r="B203" s="124">
        <v>0.56710000000000005</v>
      </c>
      <c r="C203" s="124">
        <v>42.35</v>
      </c>
      <c r="G203" s="124" t="s">
        <v>123</v>
      </c>
      <c r="H203" s="124">
        <v>0.51639999999999997</v>
      </c>
      <c r="I203" s="124">
        <v>42.51</v>
      </c>
      <c r="K203" s="123"/>
      <c r="N203" s="124" t="s">
        <v>128</v>
      </c>
      <c r="O203" s="124">
        <v>1.3482000000000001</v>
      </c>
      <c r="P203" s="124">
        <v>42.42</v>
      </c>
    </row>
    <row r="204" spans="1:18">
      <c r="A204" s="124" t="s">
        <v>132</v>
      </c>
      <c r="B204" s="124">
        <v>0.56679999999999997</v>
      </c>
      <c r="C204" s="124">
        <v>52.44</v>
      </c>
      <c r="G204" s="124" t="s">
        <v>123</v>
      </c>
      <c r="H204" s="124">
        <v>0.51590000000000003</v>
      </c>
      <c r="I204" s="124">
        <v>52.51</v>
      </c>
      <c r="K204" s="123"/>
      <c r="N204" s="124" t="s">
        <v>128</v>
      </c>
      <c r="O204" s="124">
        <v>1.3421000000000001</v>
      </c>
      <c r="P204" s="124">
        <v>52.48</v>
      </c>
    </row>
    <row r="205" spans="1:18">
      <c r="A205" s="124" t="s">
        <v>132</v>
      </c>
      <c r="B205" s="124">
        <v>0.56589999999999996</v>
      </c>
      <c r="C205" s="124">
        <v>62.41</v>
      </c>
      <c r="G205" s="124" t="s">
        <v>123</v>
      </c>
      <c r="H205" s="124">
        <v>0.51590000000000003</v>
      </c>
      <c r="I205" s="124">
        <v>62.51</v>
      </c>
      <c r="K205" s="123"/>
      <c r="N205" s="124" t="s">
        <v>128</v>
      </c>
      <c r="O205" s="124">
        <v>1.3392999999999999</v>
      </c>
      <c r="P205" s="124">
        <v>62.42</v>
      </c>
    </row>
    <row r="206" spans="1:18">
      <c r="A206" s="124" t="s">
        <v>132</v>
      </c>
      <c r="B206" s="124">
        <v>0.56630000000000003</v>
      </c>
      <c r="C206" s="124">
        <v>72.38</v>
      </c>
      <c r="G206" s="124" t="s">
        <v>123</v>
      </c>
      <c r="H206" s="124">
        <v>0.51559999999999995</v>
      </c>
      <c r="I206" s="124">
        <v>72.510000000000005</v>
      </c>
      <c r="K206" s="123"/>
      <c r="N206" s="124" t="s">
        <v>128</v>
      </c>
      <c r="O206" s="124">
        <v>1.3368</v>
      </c>
      <c r="P206" s="124">
        <v>72.48</v>
      </c>
    </row>
    <row r="207" spans="1:18">
      <c r="A207" s="124" t="s">
        <v>132</v>
      </c>
      <c r="B207" s="124">
        <v>0.56559999999999999</v>
      </c>
      <c r="C207" s="124">
        <v>82.35</v>
      </c>
      <c r="G207" s="124" t="s">
        <v>123</v>
      </c>
      <c r="H207" s="124">
        <v>0.51570000000000005</v>
      </c>
      <c r="I207" s="124">
        <v>82.51</v>
      </c>
      <c r="K207" s="123"/>
      <c r="N207" s="124" t="s">
        <v>128</v>
      </c>
      <c r="O207" s="124">
        <v>1.3342000000000001</v>
      </c>
      <c r="P207" s="124">
        <v>82.42</v>
      </c>
    </row>
    <row r="208" spans="1:18">
      <c r="A208" s="124" t="s">
        <v>132</v>
      </c>
      <c r="B208" s="124">
        <v>0.56579999999999997</v>
      </c>
      <c r="C208" s="124">
        <v>92.44</v>
      </c>
      <c r="G208" s="124" t="s">
        <v>123</v>
      </c>
      <c r="H208" s="124">
        <v>0.51549999999999996</v>
      </c>
      <c r="I208" s="124">
        <v>92.51</v>
      </c>
      <c r="K208" s="123"/>
      <c r="N208" s="124" t="s">
        <v>128</v>
      </c>
      <c r="O208" s="124">
        <v>1.3322000000000001</v>
      </c>
      <c r="P208" s="124">
        <v>92.48</v>
      </c>
    </row>
    <row r="209" spans="1:16">
      <c r="A209" s="124" t="s">
        <v>132</v>
      </c>
      <c r="B209" s="124">
        <v>0.5655</v>
      </c>
      <c r="C209" s="124">
        <v>102.41</v>
      </c>
      <c r="G209" s="124" t="s">
        <v>123</v>
      </c>
      <c r="H209" s="124">
        <v>0.51529999999999998</v>
      </c>
      <c r="I209" s="124">
        <v>102.51</v>
      </c>
      <c r="K209" s="123"/>
      <c r="N209" s="124" t="s">
        <v>128</v>
      </c>
      <c r="O209" s="124">
        <v>1.331</v>
      </c>
      <c r="P209" s="124">
        <v>102.42</v>
      </c>
    </row>
    <row r="210" spans="1:16">
      <c r="A210" s="124" t="s">
        <v>132</v>
      </c>
      <c r="B210" s="124">
        <v>0.56640000000000001</v>
      </c>
      <c r="C210" s="124">
        <v>112.38</v>
      </c>
      <c r="G210" s="124" t="s">
        <v>123</v>
      </c>
      <c r="H210" s="124">
        <v>0.51480000000000004</v>
      </c>
      <c r="I210" s="124">
        <v>112.51</v>
      </c>
      <c r="K210" s="123"/>
      <c r="N210" s="124" t="s">
        <v>128</v>
      </c>
      <c r="O210" s="124">
        <v>1.3278000000000001</v>
      </c>
      <c r="P210" s="124">
        <v>112.48</v>
      </c>
    </row>
    <row r="211" spans="1:16">
      <c r="A211" s="124" t="s">
        <v>132</v>
      </c>
      <c r="B211" s="124">
        <v>0.56610000000000005</v>
      </c>
      <c r="C211" s="124">
        <v>122.35</v>
      </c>
      <c r="G211" s="124" t="s">
        <v>123</v>
      </c>
      <c r="H211" s="124">
        <v>0.51600000000000001</v>
      </c>
      <c r="I211" s="124">
        <v>122.51</v>
      </c>
      <c r="K211" s="123"/>
      <c r="N211" s="124" t="s">
        <v>128</v>
      </c>
      <c r="O211" s="124">
        <v>1.3251999999999999</v>
      </c>
      <c r="P211" s="124">
        <v>122.42</v>
      </c>
    </row>
    <row r="212" spans="1:16">
      <c r="A212" s="124" t="s">
        <v>132</v>
      </c>
      <c r="B212" s="124">
        <v>0.56479999999999997</v>
      </c>
      <c r="C212" s="124">
        <v>132.44</v>
      </c>
      <c r="G212" s="124" t="s">
        <v>123</v>
      </c>
      <c r="H212" s="124">
        <v>0.51539999999999997</v>
      </c>
      <c r="I212" s="124">
        <v>132.51</v>
      </c>
      <c r="K212" s="123"/>
      <c r="N212" s="124" t="s">
        <v>128</v>
      </c>
      <c r="O212" s="124">
        <v>1.3214999999999999</v>
      </c>
      <c r="P212" s="124">
        <v>132.47999999999999</v>
      </c>
    </row>
    <row r="213" spans="1:16">
      <c r="A213" s="124" t="s">
        <v>132</v>
      </c>
      <c r="B213" s="124">
        <v>0.56569999999999998</v>
      </c>
      <c r="C213" s="124">
        <v>142.41</v>
      </c>
      <c r="G213" s="124" t="s">
        <v>123</v>
      </c>
      <c r="H213" s="124">
        <v>0.51580000000000004</v>
      </c>
      <c r="I213" s="124">
        <v>142.51</v>
      </c>
      <c r="K213" s="123"/>
      <c r="N213" s="124" t="s">
        <v>128</v>
      </c>
      <c r="O213" s="124">
        <v>1.3168</v>
      </c>
      <c r="P213" s="124">
        <v>142.41</v>
      </c>
    </row>
    <row r="214" spans="1:16">
      <c r="A214" s="124" t="s">
        <v>132</v>
      </c>
      <c r="B214" s="124">
        <v>0.56630000000000003</v>
      </c>
      <c r="C214" s="124">
        <v>152.38</v>
      </c>
      <c r="G214" s="124" t="s">
        <v>123</v>
      </c>
      <c r="H214" s="124">
        <v>0.5161</v>
      </c>
      <c r="I214" s="124">
        <v>152.51</v>
      </c>
      <c r="K214" s="123"/>
      <c r="N214" s="124" t="s">
        <v>128</v>
      </c>
      <c r="O214" s="124">
        <v>1.3179000000000001</v>
      </c>
      <c r="P214" s="124">
        <v>152.47999999999999</v>
      </c>
    </row>
    <row r="215" spans="1:16">
      <c r="A215" s="124" t="s">
        <v>132</v>
      </c>
      <c r="B215" s="124">
        <v>0.56610000000000005</v>
      </c>
      <c r="C215" s="124">
        <v>162.35</v>
      </c>
      <c r="G215" s="124" t="s">
        <v>123</v>
      </c>
      <c r="H215" s="124">
        <v>0.5161</v>
      </c>
      <c r="I215" s="124">
        <v>162.51</v>
      </c>
      <c r="K215" s="123"/>
      <c r="N215" s="124" t="s">
        <v>128</v>
      </c>
      <c r="O215" s="124">
        <v>1.3137000000000001</v>
      </c>
      <c r="P215" s="124">
        <v>162.41999999999999</v>
      </c>
    </row>
    <row r="216" spans="1:16">
      <c r="A216" s="124" t="s">
        <v>132</v>
      </c>
      <c r="B216" s="124">
        <v>0.56530000000000002</v>
      </c>
      <c r="C216" s="124">
        <v>172.44</v>
      </c>
      <c r="G216" s="124" t="s">
        <v>123</v>
      </c>
      <c r="H216" s="124">
        <v>0.51570000000000005</v>
      </c>
      <c r="I216" s="124">
        <v>172.51</v>
      </c>
      <c r="K216" s="123"/>
      <c r="N216" s="124" t="s">
        <v>128</v>
      </c>
      <c r="O216" s="124">
        <v>1.3117000000000001</v>
      </c>
      <c r="P216" s="124">
        <v>172.48</v>
      </c>
    </row>
    <row r="217" spans="1:16">
      <c r="A217" s="124" t="s">
        <v>132</v>
      </c>
      <c r="B217" s="124">
        <v>0.56520000000000004</v>
      </c>
      <c r="C217" s="124">
        <v>182.41</v>
      </c>
      <c r="G217" s="124" t="s">
        <v>123</v>
      </c>
      <c r="H217" s="124">
        <v>0.5161</v>
      </c>
      <c r="I217" s="124">
        <v>182.51</v>
      </c>
      <c r="K217" s="123"/>
      <c r="N217" s="124" t="s">
        <v>128</v>
      </c>
      <c r="O217" s="124">
        <v>1.3119000000000001</v>
      </c>
      <c r="P217" s="124">
        <v>182.42</v>
      </c>
    </row>
    <row r="218" spans="1:16">
      <c r="A218" s="124" t="s">
        <v>132</v>
      </c>
      <c r="B218" s="124">
        <v>0.56520000000000004</v>
      </c>
      <c r="C218" s="124">
        <v>192.38</v>
      </c>
      <c r="G218" s="124" t="s">
        <v>123</v>
      </c>
      <c r="H218" s="124">
        <v>0.51619999999999999</v>
      </c>
      <c r="I218" s="124">
        <v>192.51</v>
      </c>
      <c r="K218" s="123"/>
      <c r="N218" s="124" t="s">
        <v>128</v>
      </c>
      <c r="O218" s="124">
        <v>1.3124</v>
      </c>
      <c r="P218" s="124">
        <v>192.48</v>
      </c>
    </row>
    <row r="219" spans="1:16">
      <c r="A219" s="124" t="s">
        <v>132</v>
      </c>
      <c r="B219" s="124">
        <v>0.56640000000000001</v>
      </c>
      <c r="C219" s="124">
        <v>202.35</v>
      </c>
      <c r="G219" s="124" t="s">
        <v>123</v>
      </c>
      <c r="H219" s="124">
        <v>0.51629999999999998</v>
      </c>
      <c r="I219" s="124">
        <v>202.51</v>
      </c>
      <c r="K219" s="123"/>
      <c r="N219" s="124" t="s">
        <v>128</v>
      </c>
      <c r="O219" s="124">
        <v>1.3127</v>
      </c>
      <c r="P219" s="124">
        <v>202.42</v>
      </c>
    </row>
    <row r="220" spans="1:16">
      <c r="A220" s="124" t="s">
        <v>132</v>
      </c>
      <c r="B220" s="124">
        <v>0.5655</v>
      </c>
      <c r="C220" s="124">
        <v>212.44</v>
      </c>
      <c r="G220" s="124" t="s">
        <v>123</v>
      </c>
      <c r="H220" s="124">
        <v>0.51619999999999999</v>
      </c>
      <c r="I220" s="124">
        <v>212.51</v>
      </c>
      <c r="K220" s="123"/>
      <c r="N220" s="124" t="s">
        <v>128</v>
      </c>
      <c r="O220" s="124">
        <v>1.3116000000000001</v>
      </c>
      <c r="P220" s="124">
        <v>212.48</v>
      </c>
    </row>
    <row r="221" spans="1:16">
      <c r="A221" s="124" t="s">
        <v>132</v>
      </c>
      <c r="B221" s="124">
        <v>0.56579999999999997</v>
      </c>
      <c r="C221" s="124">
        <v>222.41</v>
      </c>
      <c r="G221" s="124" t="s">
        <v>123</v>
      </c>
      <c r="H221" s="124">
        <v>0.51680000000000004</v>
      </c>
      <c r="I221" s="124">
        <v>222.51</v>
      </c>
      <c r="K221" s="123"/>
      <c r="N221" s="124" t="s">
        <v>128</v>
      </c>
      <c r="O221" s="124">
        <v>1.3068</v>
      </c>
      <c r="P221" s="124">
        <v>222.42</v>
      </c>
    </row>
    <row r="222" spans="1:16">
      <c r="A222" s="124" t="s">
        <v>132</v>
      </c>
      <c r="B222" s="124">
        <v>0.56599999999999995</v>
      </c>
      <c r="C222" s="124">
        <v>232.38</v>
      </c>
      <c r="G222" s="124" t="s">
        <v>123</v>
      </c>
      <c r="H222" s="124">
        <v>0.51670000000000005</v>
      </c>
      <c r="I222" s="124">
        <v>232.51</v>
      </c>
      <c r="K222" s="123"/>
      <c r="N222" s="124" t="s">
        <v>128</v>
      </c>
      <c r="O222" s="124">
        <v>1.3042</v>
      </c>
      <c r="P222" s="124">
        <v>232.49</v>
      </c>
    </row>
    <row r="223" spans="1:16">
      <c r="A223" s="124" t="s">
        <v>132</v>
      </c>
      <c r="B223" s="124">
        <v>0.56569999999999998</v>
      </c>
      <c r="C223" s="124">
        <v>242.35</v>
      </c>
      <c r="G223" s="124" t="s">
        <v>123</v>
      </c>
      <c r="H223" s="124">
        <v>0.51719999999999999</v>
      </c>
      <c r="I223" s="124">
        <v>242.51</v>
      </c>
      <c r="K223" s="123"/>
      <c r="N223" s="124" t="s">
        <v>128</v>
      </c>
      <c r="O223" s="124">
        <v>1.3048</v>
      </c>
      <c r="P223" s="124">
        <v>242.42</v>
      </c>
    </row>
    <row r="224" spans="1:16">
      <c r="A224" s="124" t="s">
        <v>132</v>
      </c>
      <c r="B224" s="124">
        <v>0.56620000000000004</v>
      </c>
      <c r="C224" s="124">
        <v>252.44</v>
      </c>
      <c r="G224" s="124" t="s">
        <v>123</v>
      </c>
      <c r="H224" s="124">
        <v>0.51629999999999998</v>
      </c>
      <c r="I224" s="124">
        <v>252.51</v>
      </c>
      <c r="K224" s="123"/>
      <c r="N224" s="124" t="s">
        <v>128</v>
      </c>
      <c r="O224" s="124">
        <v>1.3026</v>
      </c>
      <c r="P224" s="124">
        <v>252.48</v>
      </c>
    </row>
    <row r="225" spans="1:18">
      <c r="A225" s="124" t="s">
        <v>132</v>
      </c>
      <c r="B225" s="124">
        <v>0.56620000000000004</v>
      </c>
      <c r="C225" s="124">
        <v>262.41000000000003</v>
      </c>
      <c r="G225" s="124" t="s">
        <v>123</v>
      </c>
      <c r="H225" s="124">
        <v>0.5171</v>
      </c>
      <c r="I225" s="124">
        <v>262.51</v>
      </c>
      <c r="K225" s="123"/>
      <c r="N225" s="124" t="s">
        <v>128</v>
      </c>
      <c r="O225" s="124">
        <v>1.2948</v>
      </c>
      <c r="P225" s="124">
        <v>262.42</v>
      </c>
    </row>
    <row r="226" spans="1:18">
      <c r="A226" s="124" t="s">
        <v>132</v>
      </c>
      <c r="B226" s="124">
        <v>0.56640000000000001</v>
      </c>
      <c r="C226" s="124">
        <v>272.38</v>
      </c>
      <c r="G226" s="124" t="s">
        <v>123</v>
      </c>
      <c r="H226" s="124">
        <v>0.51739999999999997</v>
      </c>
      <c r="I226" s="124">
        <v>272.51</v>
      </c>
      <c r="K226" s="123"/>
      <c r="N226" s="124" t="s">
        <v>128</v>
      </c>
      <c r="O226" s="124">
        <v>1.2895000000000001</v>
      </c>
      <c r="P226" s="124">
        <v>272.48</v>
      </c>
    </row>
    <row r="227" spans="1:18">
      <c r="A227" s="124" t="s">
        <v>132</v>
      </c>
      <c r="B227" s="124">
        <v>0.56610000000000005</v>
      </c>
      <c r="C227" s="124">
        <v>282.35000000000002</v>
      </c>
      <c r="G227" s="124" t="s">
        <v>123</v>
      </c>
      <c r="H227" s="124">
        <v>0.51739999999999997</v>
      </c>
      <c r="I227" s="124">
        <v>282.51</v>
      </c>
      <c r="K227" s="123"/>
      <c r="N227" s="124" t="s">
        <v>128</v>
      </c>
      <c r="O227" s="124">
        <v>1.2818000000000001</v>
      </c>
      <c r="P227" s="124">
        <v>282.42</v>
      </c>
    </row>
    <row r="228" spans="1:18">
      <c r="A228" s="124" t="s">
        <v>132</v>
      </c>
      <c r="B228" s="124">
        <v>0.56620000000000004</v>
      </c>
      <c r="C228" s="124">
        <v>292.44</v>
      </c>
      <c r="G228" s="124" t="s">
        <v>123</v>
      </c>
      <c r="H228" s="124">
        <v>0.51700000000000002</v>
      </c>
      <c r="I228" s="124">
        <v>292.51</v>
      </c>
      <c r="K228" s="123"/>
      <c r="N228" s="124" t="s">
        <v>128</v>
      </c>
      <c r="O228" s="124">
        <v>1.2750999999999999</v>
      </c>
      <c r="P228" s="124">
        <v>292.48</v>
      </c>
    </row>
    <row r="229" spans="1:18">
      <c r="A229" s="124" t="s">
        <v>132</v>
      </c>
      <c r="B229" s="124">
        <v>0.56679999999999997</v>
      </c>
      <c r="C229" s="124">
        <v>302.41000000000003</v>
      </c>
      <c r="G229" s="124" t="s">
        <v>123</v>
      </c>
      <c r="H229" s="124">
        <v>0.51749999999999996</v>
      </c>
      <c r="I229" s="124">
        <v>302.51</v>
      </c>
      <c r="K229" s="123"/>
      <c r="N229" s="124" t="s">
        <v>128</v>
      </c>
      <c r="O229" s="124">
        <v>1.2753000000000001</v>
      </c>
      <c r="P229" s="124">
        <v>302.42</v>
      </c>
    </row>
    <row r="230" spans="1:18">
      <c r="A230" s="124" t="s">
        <v>131</v>
      </c>
      <c r="B230" s="124">
        <v>0.56169999999999998</v>
      </c>
      <c r="C230" s="124">
        <v>2.5499999999999998</v>
      </c>
      <c r="D230" s="133">
        <f>SLOPE(B236:B260,C236:C260)</f>
        <v>-1.7237657198580164E-6</v>
      </c>
      <c r="E230" s="133">
        <f>RSQ(B236:B260,C236:C260)</f>
        <v>4.7940685227337534E-2</v>
      </c>
      <c r="G230" s="124" t="s">
        <v>122</v>
      </c>
      <c r="H230" s="124">
        <v>0.50529999999999997</v>
      </c>
      <c r="I230" s="124">
        <v>2.5499999999999998</v>
      </c>
      <c r="J230" s="125">
        <f>SLOPE(H236:H260,I236:I260)</f>
        <v>1.7830769230769164E-5</v>
      </c>
      <c r="K230" s="123">
        <f>RSQ(H236:H260,I236:I260)</f>
        <v>0.95274777963290813</v>
      </c>
      <c r="N230" s="124" t="s">
        <v>127</v>
      </c>
      <c r="O230" s="124">
        <v>1.3529</v>
      </c>
      <c r="P230" s="124">
        <v>2.5499999999999998</v>
      </c>
      <c r="Q230" s="122">
        <f>SLOPE(O230:O260,P230:P260)</f>
        <v>-1.48498552174624E-4</v>
      </c>
      <c r="R230" s="122">
        <f>RSQ(O230:O260,P230:P260)</f>
        <v>0.90416351626608604</v>
      </c>
    </row>
    <row r="231" spans="1:18">
      <c r="A231" s="124" t="s">
        <v>131</v>
      </c>
      <c r="B231" s="124">
        <v>0.55630000000000002</v>
      </c>
      <c r="C231" s="124">
        <v>12.86</v>
      </c>
      <c r="G231" s="124" t="s">
        <v>122</v>
      </c>
      <c r="H231" s="124">
        <v>0.50270000000000004</v>
      </c>
      <c r="I231" s="124">
        <v>12.94</v>
      </c>
      <c r="K231" s="123"/>
      <c r="N231" s="124" t="s">
        <v>127</v>
      </c>
      <c r="O231" s="124">
        <v>1.355</v>
      </c>
      <c r="P231" s="124">
        <v>12.92</v>
      </c>
    </row>
    <row r="232" spans="1:18">
      <c r="A232" s="124" t="s">
        <v>131</v>
      </c>
      <c r="B232" s="124">
        <v>0.55779999999999996</v>
      </c>
      <c r="C232" s="124">
        <v>22.83</v>
      </c>
      <c r="G232" s="124" t="s">
        <v>122</v>
      </c>
      <c r="H232" s="124">
        <v>0.50309999999999999</v>
      </c>
      <c r="I232" s="124">
        <v>22.94</v>
      </c>
      <c r="K232" s="123"/>
      <c r="N232" s="124" t="s">
        <v>127</v>
      </c>
      <c r="O232" s="124">
        <v>1.3675999999999999</v>
      </c>
      <c r="P232" s="124">
        <v>22.85</v>
      </c>
    </row>
    <row r="233" spans="1:18">
      <c r="A233" s="124" t="s">
        <v>131</v>
      </c>
      <c r="B233" s="124">
        <v>0.55669999999999997</v>
      </c>
      <c r="C233" s="124">
        <v>32.799999999999997</v>
      </c>
      <c r="G233" s="124" t="s">
        <v>122</v>
      </c>
      <c r="H233" s="124">
        <v>0.50370000000000004</v>
      </c>
      <c r="I233" s="124">
        <v>32.94</v>
      </c>
      <c r="K233" s="123"/>
      <c r="N233" s="124" t="s">
        <v>127</v>
      </c>
      <c r="O233" s="124">
        <v>1.3677999999999999</v>
      </c>
      <c r="P233" s="124">
        <v>32.909999999999997</v>
      </c>
    </row>
    <row r="234" spans="1:18">
      <c r="A234" s="124" t="s">
        <v>131</v>
      </c>
      <c r="B234" s="124">
        <v>0.55640000000000001</v>
      </c>
      <c r="C234" s="124">
        <v>42.78</v>
      </c>
      <c r="G234" s="124" t="s">
        <v>122</v>
      </c>
      <c r="H234" s="124">
        <v>0.50439999999999996</v>
      </c>
      <c r="I234" s="124">
        <v>42.94</v>
      </c>
      <c r="K234" s="123"/>
      <c r="N234" s="124" t="s">
        <v>127</v>
      </c>
      <c r="O234" s="124">
        <v>1.3620000000000001</v>
      </c>
      <c r="P234" s="124">
        <v>42.84</v>
      </c>
    </row>
    <row r="235" spans="1:18">
      <c r="A235" s="124" t="s">
        <v>131</v>
      </c>
      <c r="B235" s="124">
        <v>0.55620000000000003</v>
      </c>
      <c r="C235" s="124">
        <v>52.86</v>
      </c>
      <c r="G235" s="124" t="s">
        <v>122</v>
      </c>
      <c r="H235" s="124">
        <v>0.50519999999999998</v>
      </c>
      <c r="I235" s="124">
        <v>52.94</v>
      </c>
      <c r="K235" s="123"/>
      <c r="N235" s="124" t="s">
        <v>127</v>
      </c>
      <c r="O235" s="124">
        <v>1.3633999999999999</v>
      </c>
      <c r="P235" s="124">
        <v>52.91</v>
      </c>
    </row>
    <row r="236" spans="1:18">
      <c r="A236" s="124" t="s">
        <v>131</v>
      </c>
      <c r="B236" s="124">
        <v>0.55659999999999998</v>
      </c>
      <c r="C236" s="124">
        <v>62.83</v>
      </c>
      <c r="G236" s="124" t="s">
        <v>122</v>
      </c>
      <c r="H236" s="124">
        <v>0.50539999999999996</v>
      </c>
      <c r="I236" s="124">
        <v>62.94</v>
      </c>
      <c r="K236" s="123"/>
      <c r="N236" s="124" t="s">
        <v>127</v>
      </c>
      <c r="O236" s="124">
        <v>1.3592</v>
      </c>
      <c r="P236" s="124">
        <v>62.84</v>
      </c>
    </row>
    <row r="237" spans="1:18">
      <c r="A237" s="124" t="s">
        <v>131</v>
      </c>
      <c r="B237" s="124">
        <v>0.55649999999999999</v>
      </c>
      <c r="C237" s="124">
        <v>72.81</v>
      </c>
      <c r="G237" s="124" t="s">
        <v>122</v>
      </c>
      <c r="H237" s="124">
        <v>0.50570000000000004</v>
      </c>
      <c r="I237" s="124">
        <v>72.94</v>
      </c>
      <c r="K237" s="123"/>
      <c r="N237" s="124" t="s">
        <v>127</v>
      </c>
      <c r="O237" s="124">
        <v>1.3520000000000001</v>
      </c>
      <c r="P237" s="124">
        <v>72.91</v>
      </c>
    </row>
    <row r="238" spans="1:18">
      <c r="A238" s="124" t="s">
        <v>131</v>
      </c>
      <c r="B238" s="124">
        <v>0.55820000000000003</v>
      </c>
      <c r="C238" s="124">
        <v>82.78</v>
      </c>
      <c r="G238" s="124" t="s">
        <v>122</v>
      </c>
      <c r="H238" s="124">
        <v>0.50529999999999997</v>
      </c>
      <c r="I238" s="124">
        <v>82.94</v>
      </c>
      <c r="K238" s="123"/>
      <c r="N238" s="124" t="s">
        <v>127</v>
      </c>
      <c r="O238" s="124">
        <v>1.3511</v>
      </c>
      <c r="P238" s="124">
        <v>82.84</v>
      </c>
    </row>
    <row r="239" spans="1:18">
      <c r="A239" s="124" t="s">
        <v>131</v>
      </c>
      <c r="B239" s="124">
        <v>0.55610000000000004</v>
      </c>
      <c r="C239" s="124">
        <v>92.86</v>
      </c>
      <c r="G239" s="124" t="s">
        <v>122</v>
      </c>
      <c r="H239" s="124">
        <v>0.50539999999999996</v>
      </c>
      <c r="I239" s="124">
        <v>92.94</v>
      </c>
      <c r="K239" s="123"/>
      <c r="N239" s="124" t="s">
        <v>127</v>
      </c>
      <c r="O239" s="124">
        <v>1.3496999999999999</v>
      </c>
      <c r="P239" s="124">
        <v>92.91</v>
      </c>
    </row>
    <row r="240" spans="1:18">
      <c r="A240" s="124" t="s">
        <v>131</v>
      </c>
      <c r="B240" s="124">
        <v>0.55589999999999995</v>
      </c>
      <c r="C240" s="124">
        <v>102.83</v>
      </c>
      <c r="G240" s="124" t="s">
        <v>122</v>
      </c>
      <c r="H240" s="124">
        <v>0.50580000000000003</v>
      </c>
      <c r="I240" s="124">
        <v>102.94</v>
      </c>
      <c r="K240" s="123"/>
      <c r="N240" s="124" t="s">
        <v>127</v>
      </c>
      <c r="O240" s="124">
        <v>1.3456999999999999</v>
      </c>
      <c r="P240" s="124">
        <v>102.84</v>
      </c>
    </row>
    <row r="241" spans="1:16">
      <c r="A241" s="124" t="s">
        <v>131</v>
      </c>
      <c r="B241" s="124">
        <v>0.55620000000000003</v>
      </c>
      <c r="C241" s="124">
        <v>112.8</v>
      </c>
      <c r="G241" s="124" t="s">
        <v>122</v>
      </c>
      <c r="H241" s="124">
        <v>0.50609999999999999</v>
      </c>
      <c r="I241" s="124">
        <v>112.94</v>
      </c>
      <c r="K241" s="123"/>
      <c r="N241" s="124" t="s">
        <v>127</v>
      </c>
      <c r="O241" s="124">
        <v>1.3447</v>
      </c>
      <c r="P241" s="124">
        <v>112.91</v>
      </c>
    </row>
    <row r="242" spans="1:16">
      <c r="A242" s="124" t="s">
        <v>131</v>
      </c>
      <c r="B242" s="124">
        <v>0.55640000000000001</v>
      </c>
      <c r="C242" s="124">
        <v>122.77</v>
      </c>
      <c r="G242" s="124" t="s">
        <v>122</v>
      </c>
      <c r="H242" s="124">
        <v>0.50600000000000001</v>
      </c>
      <c r="I242" s="124">
        <v>122.94</v>
      </c>
      <c r="K242" s="123"/>
      <c r="N242" s="124" t="s">
        <v>127</v>
      </c>
      <c r="O242" s="124">
        <v>1.3409</v>
      </c>
      <c r="P242" s="124">
        <v>122.84</v>
      </c>
    </row>
    <row r="243" spans="1:16">
      <c r="A243" s="124" t="s">
        <v>131</v>
      </c>
      <c r="B243" s="124">
        <v>0.55510000000000004</v>
      </c>
      <c r="C243" s="124">
        <v>132.86000000000001</v>
      </c>
      <c r="G243" s="124" t="s">
        <v>122</v>
      </c>
      <c r="H243" s="124">
        <v>0.50660000000000005</v>
      </c>
      <c r="I243" s="124">
        <v>132.94</v>
      </c>
      <c r="K243" s="123"/>
      <c r="N243" s="124" t="s">
        <v>127</v>
      </c>
      <c r="O243" s="124">
        <v>1.3396999999999999</v>
      </c>
      <c r="P243" s="124">
        <v>132.91</v>
      </c>
    </row>
    <row r="244" spans="1:16">
      <c r="A244" s="124" t="s">
        <v>131</v>
      </c>
      <c r="B244" s="124">
        <v>0.55569999999999997</v>
      </c>
      <c r="C244" s="124">
        <v>142.83000000000001</v>
      </c>
      <c r="G244" s="124" t="s">
        <v>122</v>
      </c>
      <c r="H244" s="124">
        <v>0.50660000000000005</v>
      </c>
      <c r="I244" s="124">
        <v>142.94</v>
      </c>
      <c r="K244" s="123"/>
      <c r="N244" s="124" t="s">
        <v>127</v>
      </c>
      <c r="O244" s="124">
        <v>1.3391</v>
      </c>
      <c r="P244" s="124">
        <v>142.84</v>
      </c>
    </row>
    <row r="245" spans="1:16">
      <c r="A245" s="124" t="s">
        <v>131</v>
      </c>
      <c r="B245" s="124">
        <v>0.55559999999999998</v>
      </c>
      <c r="C245" s="124">
        <v>152.80000000000001</v>
      </c>
      <c r="G245" s="124" t="s">
        <v>122</v>
      </c>
      <c r="H245" s="124">
        <v>0.50660000000000005</v>
      </c>
      <c r="I245" s="124">
        <v>152.94</v>
      </c>
      <c r="K245" s="123"/>
      <c r="N245" s="124" t="s">
        <v>127</v>
      </c>
      <c r="O245" s="124">
        <v>1.3380000000000001</v>
      </c>
      <c r="P245" s="124">
        <v>152.91</v>
      </c>
    </row>
    <row r="246" spans="1:16">
      <c r="A246" s="124" t="s">
        <v>131</v>
      </c>
      <c r="B246" s="124">
        <v>0.55600000000000005</v>
      </c>
      <c r="C246" s="124">
        <v>162.77000000000001</v>
      </c>
      <c r="G246" s="124" t="s">
        <v>122</v>
      </c>
      <c r="H246" s="124">
        <v>0.50749999999999995</v>
      </c>
      <c r="I246" s="124">
        <v>162.94</v>
      </c>
      <c r="K246" s="123"/>
      <c r="N246" s="124" t="s">
        <v>127</v>
      </c>
      <c r="O246" s="124">
        <v>1.3374999999999999</v>
      </c>
      <c r="P246" s="124">
        <v>162.84</v>
      </c>
    </row>
    <row r="247" spans="1:16">
      <c r="A247" s="124" t="s">
        <v>131</v>
      </c>
      <c r="B247" s="124">
        <v>0.55579999999999996</v>
      </c>
      <c r="C247" s="124">
        <v>172.86</v>
      </c>
      <c r="G247" s="124" t="s">
        <v>122</v>
      </c>
      <c r="H247" s="124">
        <v>0.50780000000000003</v>
      </c>
      <c r="I247" s="124">
        <v>172.94</v>
      </c>
      <c r="K247" s="123"/>
      <c r="N247" s="124" t="s">
        <v>127</v>
      </c>
      <c r="O247" s="124">
        <v>1.3333999999999999</v>
      </c>
      <c r="P247" s="124">
        <v>172.91</v>
      </c>
    </row>
    <row r="248" spans="1:16">
      <c r="A248" s="124" t="s">
        <v>131</v>
      </c>
      <c r="B248" s="124">
        <v>0.55600000000000005</v>
      </c>
      <c r="C248" s="124">
        <v>182.83</v>
      </c>
      <c r="G248" s="124" t="s">
        <v>122</v>
      </c>
      <c r="H248" s="124">
        <v>0.50739999999999996</v>
      </c>
      <c r="I248" s="124">
        <v>182.94</v>
      </c>
      <c r="K248" s="123"/>
      <c r="N248" s="124" t="s">
        <v>127</v>
      </c>
      <c r="O248" s="124">
        <v>1.3337000000000001</v>
      </c>
      <c r="P248" s="124">
        <v>182.84</v>
      </c>
    </row>
    <row r="249" spans="1:16">
      <c r="A249" s="124" t="s">
        <v>131</v>
      </c>
      <c r="B249" s="124">
        <v>0.55569999999999997</v>
      </c>
      <c r="C249" s="124">
        <v>192.8</v>
      </c>
      <c r="G249" s="124" t="s">
        <v>122</v>
      </c>
      <c r="H249" s="124">
        <v>0.50760000000000005</v>
      </c>
      <c r="I249" s="124">
        <v>192.94</v>
      </c>
      <c r="K249" s="123"/>
      <c r="N249" s="124" t="s">
        <v>127</v>
      </c>
      <c r="O249" s="124">
        <v>1.3317000000000001</v>
      </c>
      <c r="P249" s="124">
        <v>192.91</v>
      </c>
    </row>
    <row r="250" spans="1:16">
      <c r="A250" s="124" t="s">
        <v>131</v>
      </c>
      <c r="B250" s="124">
        <v>0.55559999999999998</v>
      </c>
      <c r="C250" s="124">
        <v>202.77</v>
      </c>
      <c r="G250" s="124" t="s">
        <v>122</v>
      </c>
      <c r="H250" s="124">
        <v>0.50760000000000005</v>
      </c>
      <c r="I250" s="124">
        <v>202.94</v>
      </c>
      <c r="K250" s="123"/>
      <c r="N250" s="124" t="s">
        <v>127</v>
      </c>
      <c r="O250" s="124">
        <v>1.3285</v>
      </c>
      <c r="P250" s="124">
        <v>202.84</v>
      </c>
    </row>
    <row r="251" spans="1:16">
      <c r="A251" s="124" t="s">
        <v>131</v>
      </c>
      <c r="B251" s="124">
        <v>0.55669999999999997</v>
      </c>
      <c r="C251" s="124">
        <v>212.86</v>
      </c>
      <c r="G251" s="124" t="s">
        <v>122</v>
      </c>
      <c r="H251" s="124">
        <v>0.50780000000000003</v>
      </c>
      <c r="I251" s="124">
        <v>212.94</v>
      </c>
      <c r="K251" s="123"/>
      <c r="N251" s="124" t="s">
        <v>127</v>
      </c>
      <c r="O251" s="124">
        <v>1.3279000000000001</v>
      </c>
      <c r="P251" s="124">
        <v>212.91</v>
      </c>
    </row>
    <row r="252" spans="1:16">
      <c r="A252" s="124" t="s">
        <v>131</v>
      </c>
      <c r="B252" s="124">
        <v>0.55620000000000003</v>
      </c>
      <c r="C252" s="124">
        <v>222.83</v>
      </c>
      <c r="G252" s="124" t="s">
        <v>122</v>
      </c>
      <c r="H252" s="124">
        <v>0.50739999999999996</v>
      </c>
      <c r="I252" s="124">
        <v>222.94</v>
      </c>
      <c r="K252" s="123"/>
      <c r="N252" s="124" t="s">
        <v>127</v>
      </c>
      <c r="O252" s="124">
        <v>1.3284</v>
      </c>
      <c r="P252" s="124">
        <v>222.84</v>
      </c>
    </row>
    <row r="253" spans="1:16">
      <c r="A253" s="124" t="s">
        <v>131</v>
      </c>
      <c r="B253" s="124">
        <v>0.55689999999999995</v>
      </c>
      <c r="C253" s="124">
        <v>232.8</v>
      </c>
      <c r="G253" s="124" t="s">
        <v>122</v>
      </c>
      <c r="H253" s="124">
        <v>0.50870000000000004</v>
      </c>
      <c r="I253" s="124">
        <v>232.94</v>
      </c>
      <c r="K253" s="123"/>
      <c r="N253" s="124" t="s">
        <v>127</v>
      </c>
      <c r="O253" s="124">
        <v>1.3292999999999999</v>
      </c>
      <c r="P253" s="124">
        <v>232.92</v>
      </c>
    </row>
    <row r="254" spans="1:16">
      <c r="A254" s="124" t="s">
        <v>131</v>
      </c>
      <c r="B254" s="124">
        <v>0.55579999999999996</v>
      </c>
      <c r="C254" s="124">
        <v>242.77</v>
      </c>
      <c r="G254" s="124" t="s">
        <v>122</v>
      </c>
      <c r="H254" s="124">
        <v>0.50829999999999997</v>
      </c>
      <c r="I254" s="124">
        <v>242.94</v>
      </c>
      <c r="K254" s="123"/>
      <c r="N254" s="124" t="s">
        <v>127</v>
      </c>
      <c r="O254" s="124">
        <v>1.3270999999999999</v>
      </c>
      <c r="P254" s="124">
        <v>242.85</v>
      </c>
    </row>
    <row r="255" spans="1:16">
      <c r="A255" s="124" t="s">
        <v>131</v>
      </c>
      <c r="B255" s="124">
        <v>0.55600000000000005</v>
      </c>
      <c r="C255" s="124">
        <v>252.86</v>
      </c>
      <c r="G255" s="124" t="s">
        <v>122</v>
      </c>
      <c r="H255" s="124">
        <v>0.50829999999999997</v>
      </c>
      <c r="I255" s="124">
        <v>252.94</v>
      </c>
      <c r="K255" s="123"/>
      <c r="N255" s="124" t="s">
        <v>127</v>
      </c>
      <c r="O255" s="124">
        <v>1.3268</v>
      </c>
      <c r="P255" s="124">
        <v>252.91</v>
      </c>
    </row>
    <row r="256" spans="1:16">
      <c r="A256" s="124" t="s">
        <v>131</v>
      </c>
      <c r="B256" s="124">
        <v>0.55589999999999995</v>
      </c>
      <c r="C256" s="124">
        <v>262.83</v>
      </c>
      <c r="G256" s="124" t="s">
        <v>122</v>
      </c>
      <c r="H256" s="124">
        <v>0.50900000000000001</v>
      </c>
      <c r="I256" s="124">
        <v>262.94</v>
      </c>
      <c r="K256" s="123"/>
      <c r="N256" s="124" t="s">
        <v>127</v>
      </c>
      <c r="O256" s="124">
        <v>1.3262</v>
      </c>
      <c r="P256" s="124">
        <v>262.83999999999997</v>
      </c>
    </row>
    <row r="257" spans="1:18">
      <c r="A257" s="124" t="s">
        <v>131</v>
      </c>
      <c r="B257" s="124">
        <v>0.55630000000000002</v>
      </c>
      <c r="C257" s="124">
        <v>272.8</v>
      </c>
      <c r="G257" s="124" t="s">
        <v>122</v>
      </c>
      <c r="H257" s="124">
        <v>0.50919999999999999</v>
      </c>
      <c r="I257" s="124">
        <v>272.94</v>
      </c>
      <c r="K257" s="123"/>
      <c r="N257" s="124" t="s">
        <v>127</v>
      </c>
      <c r="O257" s="124">
        <v>1.3265</v>
      </c>
      <c r="P257" s="124">
        <v>272.91000000000003</v>
      </c>
    </row>
    <row r="258" spans="1:18">
      <c r="A258" s="124" t="s">
        <v>131</v>
      </c>
      <c r="B258" s="124">
        <v>0.55610000000000004</v>
      </c>
      <c r="C258" s="124">
        <v>282.77</v>
      </c>
      <c r="G258" s="124" t="s">
        <v>122</v>
      </c>
      <c r="H258" s="124">
        <v>0.50919999999999999</v>
      </c>
      <c r="I258" s="124">
        <v>282.94</v>
      </c>
      <c r="K258" s="123"/>
      <c r="N258" s="124" t="s">
        <v>127</v>
      </c>
      <c r="O258" s="124">
        <v>1.3245</v>
      </c>
      <c r="P258" s="124">
        <v>282.83999999999997</v>
      </c>
    </row>
    <row r="259" spans="1:18">
      <c r="A259" s="124" t="s">
        <v>131</v>
      </c>
      <c r="B259" s="124">
        <v>0.55610000000000004</v>
      </c>
      <c r="C259" s="124">
        <v>292.86</v>
      </c>
      <c r="G259" s="124" t="s">
        <v>122</v>
      </c>
      <c r="H259" s="124">
        <v>0.50919999999999999</v>
      </c>
      <c r="I259" s="124">
        <v>292.94</v>
      </c>
      <c r="K259" s="123"/>
      <c r="N259" s="124" t="s">
        <v>127</v>
      </c>
      <c r="O259" s="124">
        <v>1.323</v>
      </c>
      <c r="P259" s="124">
        <v>292.91000000000003</v>
      </c>
    </row>
    <row r="260" spans="1:18">
      <c r="A260" s="124" t="s">
        <v>131</v>
      </c>
      <c r="B260" s="124">
        <v>0.55600000000000005</v>
      </c>
      <c r="C260" s="124">
        <v>302.83</v>
      </c>
      <c r="G260" s="124" t="s">
        <v>122</v>
      </c>
      <c r="H260" s="124">
        <v>0.50939999999999996</v>
      </c>
      <c r="I260" s="124">
        <v>302.94</v>
      </c>
      <c r="K260" s="123"/>
      <c r="N260" s="124" t="s">
        <v>127</v>
      </c>
      <c r="O260" s="124">
        <v>1.3205</v>
      </c>
      <c r="P260" s="124">
        <v>302.83999999999997</v>
      </c>
    </row>
    <row r="261" spans="1:18">
      <c r="A261" s="124" t="s">
        <v>130</v>
      </c>
      <c r="B261" s="124">
        <v>0.57920000000000005</v>
      </c>
      <c r="C261" s="124">
        <v>2.97</v>
      </c>
      <c r="D261" s="133">
        <f>SLOPE(B267:B291,C267:C291)</f>
        <v>3.9539272624126299E-6</v>
      </c>
      <c r="E261" s="133">
        <f>RSQ(B267:B291,C267:C291)</f>
        <v>0.38505480647822266</v>
      </c>
      <c r="G261" s="124" t="s">
        <v>121</v>
      </c>
      <c r="H261" s="124">
        <v>0.52959999999999996</v>
      </c>
      <c r="I261" s="124">
        <v>2.97</v>
      </c>
      <c r="J261" s="125">
        <f>SLOPE(H267:H291,I267:I291)</f>
        <v>1.0100000000000083E-5</v>
      </c>
      <c r="K261" s="123">
        <f>RSQ(H267:H291,I267:I291)</f>
        <v>0.41177000273244935</v>
      </c>
      <c r="N261" s="124" t="s">
        <v>126</v>
      </c>
      <c r="O261" s="124">
        <v>1.4286000000000001</v>
      </c>
      <c r="P261" s="124">
        <v>2.98</v>
      </c>
      <c r="Q261" s="122">
        <f>SLOPE(O261:O291,P261:P291)</f>
        <v>-2.1227791568403793E-4</v>
      </c>
      <c r="R261" s="122">
        <f>RSQ(O261:O291,P261:P291)</f>
        <v>0.90618688320233365</v>
      </c>
    </row>
    <row r="262" spans="1:18">
      <c r="A262" s="124" t="s">
        <v>130</v>
      </c>
      <c r="B262" s="124">
        <v>0.5756</v>
      </c>
      <c r="C262" s="124">
        <v>13.29</v>
      </c>
      <c r="G262" s="124" t="s">
        <v>121</v>
      </c>
      <c r="H262" s="124">
        <v>0.52529999999999999</v>
      </c>
      <c r="I262" s="124">
        <v>13.36</v>
      </c>
      <c r="K262" s="123"/>
      <c r="N262" s="124" t="s">
        <v>126</v>
      </c>
      <c r="O262" s="124">
        <v>1.4069</v>
      </c>
      <c r="P262" s="124">
        <v>13.34</v>
      </c>
    </row>
    <row r="263" spans="1:18">
      <c r="A263" s="124" t="s">
        <v>130</v>
      </c>
      <c r="B263" s="124">
        <v>0.57530000000000003</v>
      </c>
      <c r="C263" s="124">
        <v>23.26</v>
      </c>
      <c r="G263" s="124" t="s">
        <v>121</v>
      </c>
      <c r="H263" s="124">
        <v>0.52359999999999995</v>
      </c>
      <c r="I263" s="124">
        <v>23.36</v>
      </c>
      <c r="K263" s="123"/>
      <c r="N263" s="124" t="s">
        <v>126</v>
      </c>
      <c r="O263" s="124">
        <v>1.4089</v>
      </c>
      <c r="P263" s="124">
        <v>23.28</v>
      </c>
    </row>
    <row r="264" spans="1:18">
      <c r="A264" s="124" t="s">
        <v>130</v>
      </c>
      <c r="B264" s="124">
        <v>0.57509999999999994</v>
      </c>
      <c r="C264" s="124">
        <v>33.229999999999997</v>
      </c>
      <c r="G264" s="124" t="s">
        <v>121</v>
      </c>
      <c r="H264" s="124">
        <v>0.5232</v>
      </c>
      <c r="I264" s="124">
        <v>33.36</v>
      </c>
      <c r="K264" s="123"/>
      <c r="N264" s="124" t="s">
        <v>126</v>
      </c>
      <c r="O264" s="124">
        <v>1.3986000000000001</v>
      </c>
      <c r="P264" s="124">
        <v>33.33</v>
      </c>
    </row>
    <row r="265" spans="1:18">
      <c r="A265" s="124" t="s">
        <v>130</v>
      </c>
      <c r="B265" s="124">
        <v>0.57379999999999998</v>
      </c>
      <c r="C265" s="124">
        <v>43.2</v>
      </c>
      <c r="G265" s="124" t="s">
        <v>121</v>
      </c>
      <c r="H265" s="124">
        <v>0.52310000000000001</v>
      </c>
      <c r="I265" s="124">
        <v>43.36</v>
      </c>
      <c r="K265" s="123"/>
      <c r="N265" s="124" t="s">
        <v>126</v>
      </c>
      <c r="O265" s="124">
        <v>1.3896999999999999</v>
      </c>
      <c r="P265" s="124">
        <v>43.27</v>
      </c>
    </row>
    <row r="266" spans="1:18">
      <c r="A266" s="124" t="s">
        <v>130</v>
      </c>
      <c r="B266" s="124">
        <v>0.57269999999999999</v>
      </c>
      <c r="C266" s="124">
        <v>53.29</v>
      </c>
      <c r="G266" s="124" t="s">
        <v>121</v>
      </c>
      <c r="H266" s="124">
        <v>0.5232</v>
      </c>
      <c r="I266" s="124">
        <v>53.36</v>
      </c>
      <c r="K266" s="123"/>
      <c r="N266" s="124" t="s">
        <v>126</v>
      </c>
      <c r="O266" s="124">
        <v>1.3891</v>
      </c>
      <c r="P266" s="124">
        <v>53.33</v>
      </c>
    </row>
    <row r="267" spans="1:18">
      <c r="A267" s="124" t="s">
        <v>130</v>
      </c>
      <c r="B267" s="124">
        <v>0.57289999999999996</v>
      </c>
      <c r="C267" s="124">
        <v>63.26</v>
      </c>
      <c r="G267" s="124" t="s">
        <v>121</v>
      </c>
      <c r="H267" s="124">
        <v>0.52210000000000001</v>
      </c>
      <c r="I267" s="124">
        <v>63.36</v>
      </c>
      <c r="K267" s="123"/>
      <c r="N267" s="124" t="s">
        <v>126</v>
      </c>
      <c r="O267" s="124">
        <v>1.3831</v>
      </c>
      <c r="P267" s="124">
        <v>63.27</v>
      </c>
    </row>
    <row r="268" spans="1:18">
      <c r="A268" s="124" t="s">
        <v>130</v>
      </c>
      <c r="B268" s="124">
        <v>0.57279999999999998</v>
      </c>
      <c r="C268" s="124">
        <v>73.23</v>
      </c>
      <c r="G268" s="124" t="s">
        <v>121</v>
      </c>
      <c r="H268" s="124">
        <v>0.52259999999999995</v>
      </c>
      <c r="I268" s="124">
        <v>73.36</v>
      </c>
      <c r="K268" s="123"/>
      <c r="N268" s="124" t="s">
        <v>126</v>
      </c>
      <c r="O268" s="124">
        <v>1.3797999999999999</v>
      </c>
      <c r="P268" s="124">
        <v>73.33</v>
      </c>
    </row>
    <row r="269" spans="1:18">
      <c r="A269" s="124" t="s">
        <v>130</v>
      </c>
      <c r="B269" s="124">
        <v>0.57250000000000001</v>
      </c>
      <c r="C269" s="124">
        <v>83.2</v>
      </c>
      <c r="G269" s="124" t="s">
        <v>121</v>
      </c>
      <c r="H269" s="124">
        <v>0.52229999999999999</v>
      </c>
      <c r="I269" s="124">
        <v>83.36</v>
      </c>
      <c r="K269" s="123"/>
      <c r="N269" s="124" t="s">
        <v>126</v>
      </c>
      <c r="O269" s="124">
        <v>1.3806</v>
      </c>
      <c r="P269" s="124">
        <v>83.27</v>
      </c>
    </row>
    <row r="270" spans="1:18">
      <c r="A270" s="124" t="s">
        <v>130</v>
      </c>
      <c r="B270" s="124">
        <v>0.57250000000000001</v>
      </c>
      <c r="C270" s="124">
        <v>93.29</v>
      </c>
      <c r="G270" s="124" t="s">
        <v>121</v>
      </c>
      <c r="H270" s="124">
        <v>0.5222</v>
      </c>
      <c r="I270" s="124">
        <v>93.36</v>
      </c>
      <c r="K270" s="123"/>
      <c r="N270" s="124" t="s">
        <v>126</v>
      </c>
      <c r="O270" s="124">
        <v>1.3805000000000001</v>
      </c>
      <c r="P270" s="124">
        <v>93.33</v>
      </c>
    </row>
    <row r="271" spans="1:18">
      <c r="A271" s="124" t="s">
        <v>130</v>
      </c>
      <c r="B271" s="124">
        <v>0.57240000000000002</v>
      </c>
      <c r="C271" s="124">
        <v>103.26</v>
      </c>
      <c r="G271" s="124" t="s">
        <v>121</v>
      </c>
      <c r="H271" s="124">
        <v>0.52270000000000005</v>
      </c>
      <c r="I271" s="124">
        <v>103.36</v>
      </c>
      <c r="K271" s="123"/>
      <c r="N271" s="124" t="s">
        <v>126</v>
      </c>
      <c r="O271" s="124">
        <v>1.3785000000000001</v>
      </c>
      <c r="P271" s="124">
        <v>103.27</v>
      </c>
    </row>
    <row r="272" spans="1:18">
      <c r="A272" s="124" t="s">
        <v>130</v>
      </c>
      <c r="B272" s="124">
        <v>0.57230000000000003</v>
      </c>
      <c r="C272" s="124">
        <v>113.23</v>
      </c>
      <c r="G272" s="124" t="s">
        <v>121</v>
      </c>
      <c r="H272" s="124">
        <v>0.52339999999999998</v>
      </c>
      <c r="I272" s="124">
        <v>113.36</v>
      </c>
      <c r="K272" s="123"/>
      <c r="N272" s="124" t="s">
        <v>126</v>
      </c>
      <c r="O272" s="124">
        <v>1.3775999999999999</v>
      </c>
      <c r="P272" s="124">
        <v>113.33</v>
      </c>
    </row>
    <row r="273" spans="1:16">
      <c r="A273" s="124" t="s">
        <v>130</v>
      </c>
      <c r="B273" s="124">
        <v>0.57210000000000005</v>
      </c>
      <c r="C273" s="124">
        <v>123.2</v>
      </c>
      <c r="G273" s="124" t="s">
        <v>121</v>
      </c>
      <c r="H273" s="124">
        <v>0.52400000000000002</v>
      </c>
      <c r="I273" s="124">
        <v>123.36</v>
      </c>
      <c r="K273" s="123"/>
      <c r="N273" s="124" t="s">
        <v>126</v>
      </c>
      <c r="O273" s="124">
        <v>1.3734</v>
      </c>
      <c r="P273" s="124">
        <v>123.27</v>
      </c>
    </row>
    <row r="274" spans="1:16">
      <c r="A274" s="124" t="s">
        <v>130</v>
      </c>
      <c r="B274" s="124">
        <v>0.57199999999999995</v>
      </c>
      <c r="C274" s="124">
        <v>133.29</v>
      </c>
      <c r="G274" s="124" t="s">
        <v>121</v>
      </c>
      <c r="H274" s="124">
        <v>0.52339999999999998</v>
      </c>
      <c r="I274" s="124">
        <v>133.36000000000001</v>
      </c>
      <c r="K274" s="123"/>
      <c r="N274" s="124" t="s">
        <v>126</v>
      </c>
      <c r="O274" s="124">
        <v>1.3731</v>
      </c>
      <c r="P274" s="124">
        <v>133.33000000000001</v>
      </c>
    </row>
    <row r="275" spans="1:16">
      <c r="A275" s="124" t="s">
        <v>130</v>
      </c>
      <c r="B275" s="124">
        <v>0.57279999999999998</v>
      </c>
      <c r="C275" s="124">
        <v>143.26</v>
      </c>
      <c r="G275" s="124" t="s">
        <v>121</v>
      </c>
      <c r="H275" s="124">
        <v>0.52370000000000005</v>
      </c>
      <c r="I275" s="124">
        <v>143.36000000000001</v>
      </c>
      <c r="K275" s="123"/>
      <c r="N275" s="124" t="s">
        <v>126</v>
      </c>
      <c r="O275" s="124">
        <v>1.3743000000000001</v>
      </c>
      <c r="P275" s="124">
        <v>143.26</v>
      </c>
    </row>
    <row r="276" spans="1:16">
      <c r="A276" s="124" t="s">
        <v>130</v>
      </c>
      <c r="B276" s="124">
        <v>0.57169999999999999</v>
      </c>
      <c r="C276" s="124">
        <v>153.22999999999999</v>
      </c>
      <c r="G276" s="124" t="s">
        <v>121</v>
      </c>
      <c r="H276" s="124">
        <v>0.52370000000000005</v>
      </c>
      <c r="I276" s="124">
        <v>153.36000000000001</v>
      </c>
      <c r="K276" s="123"/>
      <c r="N276" s="124" t="s">
        <v>126</v>
      </c>
      <c r="O276" s="124">
        <v>1.3703000000000001</v>
      </c>
      <c r="P276" s="124">
        <v>153.33000000000001</v>
      </c>
    </row>
    <row r="277" spans="1:16">
      <c r="A277" s="124" t="s">
        <v>130</v>
      </c>
      <c r="B277" s="124">
        <v>0.57279999999999998</v>
      </c>
      <c r="C277" s="124">
        <v>163.19999999999999</v>
      </c>
      <c r="G277" s="124" t="s">
        <v>121</v>
      </c>
      <c r="H277" s="124">
        <v>0.52500000000000002</v>
      </c>
      <c r="I277" s="124">
        <v>163.36000000000001</v>
      </c>
      <c r="K277" s="123"/>
      <c r="N277" s="124" t="s">
        <v>126</v>
      </c>
      <c r="O277" s="124">
        <v>1.3685</v>
      </c>
      <c r="P277" s="124">
        <v>163.27000000000001</v>
      </c>
    </row>
    <row r="278" spans="1:16">
      <c r="A278" s="124" t="s">
        <v>130</v>
      </c>
      <c r="B278" s="124">
        <v>0.57240000000000002</v>
      </c>
      <c r="C278" s="124">
        <v>173.29</v>
      </c>
      <c r="G278" s="124" t="s">
        <v>121</v>
      </c>
      <c r="H278" s="124">
        <v>0.5252</v>
      </c>
      <c r="I278" s="124">
        <v>173.36</v>
      </c>
      <c r="K278" s="123"/>
      <c r="N278" s="124" t="s">
        <v>126</v>
      </c>
      <c r="O278" s="124">
        <v>1.3657999999999999</v>
      </c>
      <c r="P278" s="124">
        <v>173.33</v>
      </c>
    </row>
    <row r="279" spans="1:16">
      <c r="A279" s="124" t="s">
        <v>130</v>
      </c>
      <c r="B279" s="124">
        <v>0.57220000000000004</v>
      </c>
      <c r="C279" s="124">
        <v>183.26</v>
      </c>
      <c r="G279" s="124" t="s">
        <v>121</v>
      </c>
      <c r="H279" s="124">
        <v>0.52470000000000006</v>
      </c>
      <c r="I279" s="124">
        <v>183.36</v>
      </c>
      <c r="K279" s="123"/>
      <c r="N279" s="124" t="s">
        <v>126</v>
      </c>
      <c r="O279" s="124">
        <v>1.3654999999999999</v>
      </c>
      <c r="P279" s="124">
        <v>183.26</v>
      </c>
    </row>
    <row r="280" spans="1:16">
      <c r="A280" s="124" t="s">
        <v>130</v>
      </c>
      <c r="B280" s="124">
        <v>0.57240000000000002</v>
      </c>
      <c r="C280" s="124">
        <v>193.23</v>
      </c>
      <c r="G280" s="124" t="s">
        <v>121</v>
      </c>
      <c r="H280" s="124">
        <v>0.5252</v>
      </c>
      <c r="I280" s="124">
        <v>193.36</v>
      </c>
      <c r="K280" s="123"/>
      <c r="N280" s="124" t="s">
        <v>126</v>
      </c>
      <c r="O280" s="124">
        <v>1.3642000000000001</v>
      </c>
      <c r="P280" s="124">
        <v>193.33</v>
      </c>
    </row>
    <row r="281" spans="1:16">
      <c r="A281" s="124" t="s">
        <v>130</v>
      </c>
      <c r="B281" s="124">
        <v>0.57250000000000001</v>
      </c>
      <c r="C281" s="124">
        <v>203.2</v>
      </c>
      <c r="G281" s="124" t="s">
        <v>121</v>
      </c>
      <c r="H281" s="124">
        <v>0.52490000000000003</v>
      </c>
      <c r="I281" s="124">
        <v>203.36</v>
      </c>
      <c r="K281" s="123"/>
      <c r="N281" s="124" t="s">
        <v>126</v>
      </c>
      <c r="O281" s="124">
        <v>1.3612</v>
      </c>
      <c r="P281" s="124">
        <v>203.27</v>
      </c>
    </row>
    <row r="282" spans="1:16">
      <c r="A282" s="124" t="s">
        <v>130</v>
      </c>
      <c r="B282" s="124">
        <v>0.57279999999999998</v>
      </c>
      <c r="C282" s="124">
        <v>213.29</v>
      </c>
      <c r="G282" s="124" t="s">
        <v>121</v>
      </c>
      <c r="H282" s="124">
        <v>0.52539999999999998</v>
      </c>
      <c r="I282" s="124">
        <v>213.36</v>
      </c>
      <c r="K282" s="123"/>
      <c r="N282" s="124" t="s">
        <v>126</v>
      </c>
      <c r="O282" s="124">
        <v>1.3591</v>
      </c>
      <c r="P282" s="124">
        <v>213.33</v>
      </c>
    </row>
    <row r="283" spans="1:16">
      <c r="A283" s="124" t="s">
        <v>130</v>
      </c>
      <c r="B283" s="124">
        <v>0.57299999999999995</v>
      </c>
      <c r="C283" s="124">
        <v>223.26</v>
      </c>
      <c r="G283" s="124" t="s">
        <v>121</v>
      </c>
      <c r="H283" s="124">
        <v>0.52549999999999997</v>
      </c>
      <c r="I283" s="124">
        <v>223.36</v>
      </c>
      <c r="K283" s="123"/>
      <c r="N283" s="124" t="s">
        <v>126</v>
      </c>
      <c r="O283" s="124">
        <v>1.3560000000000001</v>
      </c>
      <c r="P283" s="124">
        <v>223.27</v>
      </c>
    </row>
    <row r="284" spans="1:16">
      <c r="A284" s="124" t="s">
        <v>130</v>
      </c>
      <c r="B284" s="124">
        <v>0.57279999999999998</v>
      </c>
      <c r="C284" s="124">
        <v>233.23</v>
      </c>
      <c r="G284" s="124" t="s">
        <v>121</v>
      </c>
      <c r="H284" s="124">
        <v>0.52580000000000005</v>
      </c>
      <c r="I284" s="124">
        <v>233.36</v>
      </c>
      <c r="K284" s="123"/>
      <c r="N284" s="124" t="s">
        <v>126</v>
      </c>
      <c r="O284" s="124">
        <v>1.3523000000000001</v>
      </c>
      <c r="P284" s="124">
        <v>233.34</v>
      </c>
    </row>
    <row r="285" spans="1:16">
      <c r="A285" s="124" t="s">
        <v>130</v>
      </c>
      <c r="B285" s="124">
        <v>0.5726</v>
      </c>
      <c r="C285" s="124">
        <v>243.2</v>
      </c>
      <c r="G285" s="124" t="s">
        <v>121</v>
      </c>
      <c r="H285" s="124">
        <v>0.52529999999999999</v>
      </c>
      <c r="I285" s="124">
        <v>243.36</v>
      </c>
      <c r="K285" s="123"/>
      <c r="N285" s="124" t="s">
        <v>126</v>
      </c>
      <c r="O285" s="124">
        <v>1.3498000000000001</v>
      </c>
      <c r="P285" s="124">
        <v>243.27</v>
      </c>
    </row>
    <row r="286" spans="1:16">
      <c r="A286" s="124" t="s">
        <v>130</v>
      </c>
      <c r="B286" s="124">
        <v>0.57310000000000005</v>
      </c>
      <c r="C286" s="124">
        <v>253.29</v>
      </c>
      <c r="G286" s="124" t="s">
        <v>121</v>
      </c>
      <c r="H286" s="124">
        <v>0.52480000000000004</v>
      </c>
      <c r="I286" s="124">
        <v>253.36</v>
      </c>
      <c r="K286" s="123"/>
      <c r="N286" s="124" t="s">
        <v>126</v>
      </c>
      <c r="O286" s="124">
        <v>1.3527</v>
      </c>
      <c r="P286" s="124">
        <v>253.33</v>
      </c>
    </row>
    <row r="287" spans="1:16">
      <c r="A287" s="124" t="s">
        <v>130</v>
      </c>
      <c r="B287" s="124">
        <v>0.57310000000000005</v>
      </c>
      <c r="C287" s="124">
        <v>263.26</v>
      </c>
      <c r="G287" s="124" t="s">
        <v>121</v>
      </c>
      <c r="H287" s="124">
        <v>0.52539999999999998</v>
      </c>
      <c r="I287" s="124">
        <v>263.36</v>
      </c>
      <c r="K287" s="123"/>
      <c r="N287" s="124" t="s">
        <v>126</v>
      </c>
      <c r="O287" s="124">
        <v>1.349</v>
      </c>
      <c r="P287" s="124">
        <v>263.27</v>
      </c>
    </row>
    <row r="288" spans="1:16">
      <c r="A288" s="124" t="s">
        <v>130</v>
      </c>
      <c r="B288" s="124">
        <v>0.5736</v>
      </c>
      <c r="C288" s="124">
        <v>273.23</v>
      </c>
      <c r="G288" s="124" t="s">
        <v>121</v>
      </c>
      <c r="H288" s="124">
        <v>0.52480000000000004</v>
      </c>
      <c r="I288" s="124">
        <v>273.36</v>
      </c>
      <c r="K288" s="123"/>
      <c r="N288" s="124" t="s">
        <v>126</v>
      </c>
      <c r="O288" s="124">
        <v>1.349</v>
      </c>
      <c r="P288" s="124">
        <v>273.33</v>
      </c>
    </row>
    <row r="289" spans="1:16">
      <c r="A289" s="124" t="s">
        <v>130</v>
      </c>
      <c r="B289" s="124">
        <v>0.57320000000000004</v>
      </c>
      <c r="C289" s="124">
        <v>283.2</v>
      </c>
      <c r="G289" s="124" t="s">
        <v>121</v>
      </c>
      <c r="H289" s="124">
        <v>0.52370000000000005</v>
      </c>
      <c r="I289" s="124">
        <v>283.36</v>
      </c>
      <c r="K289" s="123"/>
      <c r="N289" s="124" t="s">
        <v>126</v>
      </c>
      <c r="O289" s="124">
        <v>1.3482000000000001</v>
      </c>
      <c r="P289" s="124">
        <v>283.27</v>
      </c>
    </row>
    <row r="290" spans="1:16">
      <c r="A290" s="124" t="s">
        <v>130</v>
      </c>
      <c r="B290" s="124">
        <v>0.57320000000000004</v>
      </c>
      <c r="C290" s="124">
        <v>293.29000000000002</v>
      </c>
      <c r="G290" s="124" t="s">
        <v>121</v>
      </c>
      <c r="H290" s="124">
        <v>0.5232</v>
      </c>
      <c r="I290" s="124">
        <v>293.36</v>
      </c>
      <c r="K290" s="123"/>
      <c r="N290" s="124" t="s">
        <v>126</v>
      </c>
      <c r="O290" s="124">
        <v>1.3485</v>
      </c>
      <c r="P290" s="124">
        <v>293.33</v>
      </c>
    </row>
    <row r="291" spans="1:16">
      <c r="A291" s="124" t="s">
        <v>130</v>
      </c>
      <c r="B291" s="124">
        <v>0.5736</v>
      </c>
      <c r="C291" s="124">
        <v>303.26</v>
      </c>
      <c r="G291" s="124" t="s">
        <v>121</v>
      </c>
      <c r="H291" s="124">
        <v>0.52410000000000001</v>
      </c>
      <c r="I291" s="124">
        <v>303.36</v>
      </c>
      <c r="K291" s="123"/>
      <c r="N291" s="124" t="s">
        <v>126</v>
      </c>
      <c r="O291" s="124">
        <v>1.3454999999999999</v>
      </c>
      <c r="P291" s="124">
        <v>303.27</v>
      </c>
    </row>
    <row r="292" spans="1:16">
      <c r="K292" s="123"/>
    </row>
    <row r="293" spans="1:16">
      <c r="K293" s="123"/>
    </row>
  </sheetData>
  <autoFilter ref="E1:E291"/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Introduction</vt:lpstr>
      <vt:lpstr>ResultsTable</vt:lpstr>
      <vt:lpstr>Bradford assays</vt:lpstr>
      <vt:lpstr>LS_ATA WT</vt:lpstr>
      <vt:lpstr>SingleMutant V37A</vt:lpstr>
      <vt:lpstr>SingleMutant S248A</vt:lpstr>
      <vt:lpstr>SingleMutant T249A</vt:lpstr>
      <vt:lpstr>Double mutants</vt:lpstr>
    </vt:vector>
  </TitlesOfParts>
  <Company>ComponentOne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C1Excel</dc:creator>
  <cp:lastModifiedBy>giannis metaxas</cp:lastModifiedBy>
  <dcterms:created xsi:type="dcterms:W3CDTF">2021-06-15T11:33:00Z</dcterms:created>
  <dcterms:modified xsi:type="dcterms:W3CDTF">2021-11-14T13:38:30Z</dcterms:modified>
</cp:coreProperties>
</file>