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W:\VU\Experiments\Cellsize\HepG2\Experiment_2_PNAS\"/>
    </mc:Choice>
  </mc:AlternateContent>
  <bookViews>
    <workbookView xWindow="0" yWindow="0" windowWidth="28800" windowHeight="11835"/>
  </bookViews>
  <sheets>
    <sheet name="Metadata_" sheetId="6" r:id="rId1"/>
    <sheet name="Data_Cell counts" sheetId="1" r:id="rId2"/>
    <sheet name="Data_Protein_BCA_raw" sheetId="5" r:id="rId3"/>
    <sheet name="Layout_BCAplate" sheetId="7" r:id="rId4"/>
    <sheet name="Results_protein analysis" sheetId="4" r:id="rId5"/>
  </sheets>
  <externalReferences>
    <externalReference r:id="rId6"/>
  </externalReferences>
  <definedNames>
    <definedName name="wksowlv0">[1]wksowlv0!$B$3:$B$22</definedName>
    <definedName name="wksowlv1">[1]wksowlv1!$B$3:$B$20</definedName>
    <definedName name="wksowlv10">[1]wksowlv10!$B$3:$B$51</definedName>
    <definedName name="wksowlv2">[1]wksowlv2!$B$3:$B$20</definedName>
    <definedName name="wksowlv3">[1]wksowlv3!$B$3:$B$20</definedName>
    <definedName name="wksowlv4">[1]wksowlv4!$B$3:$B$61</definedName>
    <definedName name="wksowlv5">[1]wksowlv5!$B$3:$B$4</definedName>
    <definedName name="wksowlv6">[1]wksowlv6!$B$3:$B$20</definedName>
    <definedName name="wksowlv7">[1]wksowlv7!$B$3:$B$15</definedName>
    <definedName name="wksowlv8">[1]wksowlv8!$B$3:$B$20</definedName>
    <definedName name="wksowlv9">[1]wksowlv9!$B$3:$B$15</definedName>
  </definedNames>
  <calcPr calcId="162913"/>
</workbook>
</file>

<file path=xl/calcChain.xml><?xml version="1.0" encoding="utf-8"?>
<calcChain xmlns="http://schemas.openxmlformats.org/spreadsheetml/2006/main">
  <c r="K30" i="4" l="1"/>
  <c r="J31" i="4"/>
  <c r="G57" i="4" l="1"/>
  <c r="G58" i="4"/>
  <c r="G59" i="4"/>
  <c r="G60" i="4"/>
  <c r="G61" i="4"/>
  <c r="G62" i="4"/>
  <c r="G63" i="4"/>
  <c r="G64" i="4"/>
  <c r="G65" i="4"/>
  <c r="G66" i="4"/>
  <c r="G67" i="4"/>
  <c r="G68" i="4"/>
  <c r="G69" i="4"/>
  <c r="G70" i="4"/>
  <c r="G71" i="4"/>
  <c r="G72" i="4"/>
  <c r="G56" i="4"/>
  <c r="Y57" i="4" l="1"/>
  <c r="J67" i="4"/>
  <c r="J68" i="4"/>
  <c r="J69" i="4"/>
  <c r="J70" i="4"/>
  <c r="J71" i="4"/>
  <c r="J72" i="4"/>
  <c r="J57" i="4"/>
  <c r="J59" i="4"/>
  <c r="J60" i="4"/>
  <c r="J61" i="4"/>
  <c r="J62" i="4"/>
  <c r="J63" i="4"/>
  <c r="J64" i="4"/>
  <c r="J65" i="4"/>
  <c r="J66" i="4"/>
  <c r="J56" i="4"/>
  <c r="I58" i="4"/>
  <c r="J58" i="4" s="1"/>
  <c r="D30" i="4"/>
  <c r="E30" i="4"/>
  <c r="F30" i="4"/>
  <c r="G30" i="4"/>
  <c r="H30" i="4"/>
  <c r="I30" i="4"/>
  <c r="J30" i="4"/>
  <c r="C30" i="4"/>
  <c r="F36" i="4" l="1"/>
  <c r="F40" i="4"/>
  <c r="F44" i="4"/>
  <c r="F48" i="4"/>
  <c r="E36" i="4"/>
  <c r="E40" i="4"/>
  <c r="E44" i="4"/>
  <c r="E48" i="4"/>
  <c r="E35" i="4"/>
  <c r="F35" i="4"/>
  <c r="F47" i="4"/>
  <c r="E43" i="4"/>
  <c r="F37" i="4"/>
  <c r="F41" i="4"/>
  <c r="F45" i="4"/>
  <c r="F49" i="4"/>
  <c r="E37" i="4"/>
  <c r="E41" i="4"/>
  <c r="E45" i="4"/>
  <c r="E49" i="4"/>
  <c r="F39" i="4"/>
  <c r="F51" i="4"/>
  <c r="E47" i="4"/>
  <c r="F38" i="4"/>
  <c r="F42" i="4"/>
  <c r="F46" i="4"/>
  <c r="F50" i="4"/>
  <c r="E38" i="4"/>
  <c r="E42" i="4"/>
  <c r="E46" i="4"/>
  <c r="E50" i="4"/>
  <c r="F43" i="4"/>
  <c r="E39" i="4"/>
  <c r="E51" i="4"/>
  <c r="H61" i="4"/>
  <c r="H65" i="4"/>
  <c r="H69" i="4"/>
  <c r="H56" i="4"/>
  <c r="H68" i="4"/>
  <c r="Z60" i="4" s="1"/>
  <c r="H58" i="4"/>
  <c r="H62" i="4"/>
  <c r="H66" i="4"/>
  <c r="H70" i="4"/>
  <c r="H60" i="4"/>
  <c r="H59" i="4"/>
  <c r="H63" i="4"/>
  <c r="K67" i="4"/>
  <c r="L67" i="4" s="1"/>
  <c r="Q60" i="4" s="1"/>
  <c r="K71" i="4"/>
  <c r="L71" i="4" s="1"/>
  <c r="H64" i="4"/>
  <c r="H72" i="4"/>
  <c r="C31" i="4"/>
  <c r="H31" i="4"/>
  <c r="D31" i="4"/>
  <c r="K31" i="4"/>
  <c r="H57" i="4" s="1"/>
  <c r="I31" i="4"/>
  <c r="E31" i="4"/>
  <c r="K57" i="4"/>
  <c r="L57" i="4" s="1"/>
  <c r="K66" i="4"/>
  <c r="L66" i="4" s="1"/>
  <c r="K60" i="4"/>
  <c r="L60" i="4" s="1"/>
  <c r="G31" i="4"/>
  <c r="F31" i="4"/>
  <c r="AB58" i="4" l="1"/>
  <c r="Y61" i="4"/>
  <c r="G38" i="4"/>
  <c r="J38" i="4"/>
  <c r="G49" i="4"/>
  <c r="J49" i="4"/>
  <c r="N49" i="4" s="1"/>
  <c r="G48" i="4"/>
  <c r="J48" i="4"/>
  <c r="G50" i="4"/>
  <c r="J50" i="4"/>
  <c r="H50" i="4"/>
  <c r="I50" i="4" s="1"/>
  <c r="K50" i="4"/>
  <c r="L50" i="4" s="1"/>
  <c r="G45" i="4"/>
  <c r="J45" i="4"/>
  <c r="H45" i="4"/>
  <c r="I45" i="4" s="1"/>
  <c r="K45" i="4"/>
  <c r="L45" i="4" s="1"/>
  <c r="H47" i="4"/>
  <c r="I47" i="4" s="1"/>
  <c r="K47" i="4"/>
  <c r="L47" i="4" s="1"/>
  <c r="H44" i="4"/>
  <c r="I44" i="4" s="1"/>
  <c r="K44" i="4"/>
  <c r="L44" i="4" s="1"/>
  <c r="G51" i="4"/>
  <c r="J51" i="4"/>
  <c r="N51" i="4" s="1"/>
  <c r="G46" i="4"/>
  <c r="J46" i="4"/>
  <c r="N46" i="4" s="1"/>
  <c r="H46" i="4"/>
  <c r="I46" i="4" s="1"/>
  <c r="K46" i="4"/>
  <c r="L46" i="4" s="1"/>
  <c r="H51" i="4"/>
  <c r="I51" i="4" s="1"/>
  <c r="K51" i="4"/>
  <c r="L51" i="4" s="1"/>
  <c r="G41" i="4"/>
  <c r="J41" i="4"/>
  <c r="H41" i="4"/>
  <c r="I41" i="4" s="1"/>
  <c r="K41" i="4"/>
  <c r="L41" i="4" s="1"/>
  <c r="H35" i="4"/>
  <c r="I35" i="4" s="1"/>
  <c r="K35" i="4"/>
  <c r="L35" i="4" s="1"/>
  <c r="G40" i="4"/>
  <c r="J40" i="4"/>
  <c r="H40" i="4"/>
  <c r="I40" i="4" s="1"/>
  <c r="K40" i="4"/>
  <c r="L40" i="4" s="1"/>
  <c r="H43" i="4"/>
  <c r="I43" i="4" s="1"/>
  <c r="K43" i="4"/>
  <c r="L43" i="4" s="1"/>
  <c r="H38" i="4"/>
  <c r="I38" i="4" s="1"/>
  <c r="K38" i="4"/>
  <c r="L38" i="4" s="1"/>
  <c r="H49" i="4"/>
  <c r="I49" i="4" s="1"/>
  <c r="K49" i="4"/>
  <c r="L49" i="4" s="1"/>
  <c r="G43" i="4"/>
  <c r="J43" i="4"/>
  <c r="H48" i="4"/>
  <c r="I48" i="4" s="1"/>
  <c r="K48" i="4"/>
  <c r="L48" i="4" s="1"/>
  <c r="Z58" i="4"/>
  <c r="G47" i="4"/>
  <c r="J47" i="4"/>
  <c r="N47" i="4" s="1"/>
  <c r="G44" i="4"/>
  <c r="J44" i="4"/>
  <c r="G39" i="4"/>
  <c r="J39" i="4"/>
  <c r="G42" i="4"/>
  <c r="J42" i="4"/>
  <c r="N42" i="4" s="1"/>
  <c r="H42" i="4"/>
  <c r="I42" i="4" s="1"/>
  <c r="K42" i="4"/>
  <c r="L42" i="4" s="1"/>
  <c r="H39" i="4"/>
  <c r="I39" i="4" s="1"/>
  <c r="K39" i="4"/>
  <c r="L39" i="4" s="1"/>
  <c r="G37" i="4"/>
  <c r="J37" i="4"/>
  <c r="H37" i="4"/>
  <c r="I37" i="4" s="1"/>
  <c r="K37" i="4"/>
  <c r="L37" i="4" s="1"/>
  <c r="G35" i="4"/>
  <c r="J35" i="4"/>
  <c r="N35" i="4" s="1"/>
  <c r="G36" i="4"/>
  <c r="J36" i="4"/>
  <c r="N36" i="4" s="1"/>
  <c r="H36" i="4"/>
  <c r="I36" i="4" s="1"/>
  <c r="K36" i="4"/>
  <c r="L36" i="4" s="1"/>
  <c r="H71" i="4"/>
  <c r="AB61" i="4" s="1"/>
  <c r="K63" i="4"/>
  <c r="L63" i="4" s="1"/>
  <c r="K61" i="4"/>
  <c r="L61" i="4" s="1"/>
  <c r="H67" i="4"/>
  <c r="Y60" i="4" s="1"/>
  <c r="Y58" i="4"/>
  <c r="K70" i="4"/>
  <c r="L70" i="4" s="1"/>
  <c r="Z59" i="4"/>
  <c r="K65" i="4"/>
  <c r="L65" i="4" s="1"/>
  <c r="T59" i="4" s="1"/>
  <c r="AA58" i="4"/>
  <c r="K68" i="4"/>
  <c r="L68" i="4" s="1"/>
  <c r="R60" i="4" s="1"/>
  <c r="AA59" i="4"/>
  <c r="AB59" i="4"/>
  <c r="K72" i="4"/>
  <c r="L72" i="4" s="1"/>
  <c r="T61" i="4" s="1"/>
  <c r="K69" i="4"/>
  <c r="L69" i="4" s="1"/>
  <c r="S61" i="4" s="1"/>
  <c r="K64" i="4"/>
  <c r="L64" i="4" s="1"/>
  <c r="Y59" i="4"/>
  <c r="K59" i="4"/>
  <c r="L59" i="4" s="1"/>
  <c r="K62" i="4"/>
  <c r="L62" i="4" s="1"/>
  <c r="R58" i="4" s="1"/>
  <c r="K58" i="4"/>
  <c r="L58" i="4" s="1"/>
  <c r="K56" i="4"/>
  <c r="L56" i="4" s="1"/>
  <c r="AA61" i="4"/>
  <c r="N48" i="4" l="1"/>
  <c r="N37" i="4"/>
  <c r="N39" i="4"/>
  <c r="Q59" i="4"/>
  <c r="N41" i="4"/>
  <c r="N45" i="4"/>
  <c r="N44" i="4"/>
  <c r="N43" i="4"/>
  <c r="Z61" i="4"/>
  <c r="N40" i="4"/>
  <c r="N38" i="4"/>
  <c r="N50" i="4"/>
  <c r="R59" i="4"/>
  <c r="S58" i="4"/>
  <c r="Q58" i="4"/>
  <c r="N56" i="4"/>
  <c r="M56" i="4"/>
  <c r="R61" i="4"/>
  <c r="M47" i="4"/>
  <c r="M43" i="4"/>
  <c r="M50" i="4"/>
  <c r="M44" i="4"/>
  <c r="M41" i="4"/>
  <c r="M51" i="4"/>
  <c r="M45" i="4"/>
  <c r="M49" i="4"/>
  <c r="M36" i="4"/>
  <c r="M42" i="4"/>
  <c r="M46" i="4"/>
  <c r="M35" i="4"/>
  <c r="M39" i="4"/>
  <c r="M37" i="4"/>
  <c r="M40" i="4"/>
  <c r="M48" i="4"/>
  <c r="M38" i="4"/>
  <c r="Q61" i="4"/>
  <c r="S59" i="4"/>
  <c r="T58" i="4"/>
  <c r="E14" i="1"/>
  <c r="E13" i="1"/>
  <c r="G13" i="1" s="1"/>
  <c r="D14" i="1"/>
  <c r="D13" i="1"/>
  <c r="F13" i="1" l="1"/>
  <c r="E12" i="1"/>
  <c r="E11" i="1"/>
  <c r="D12" i="1"/>
  <c r="D11" i="1"/>
  <c r="F11" i="1" s="1"/>
  <c r="C11" i="1"/>
  <c r="C13" i="1" s="1"/>
  <c r="G11" i="1" l="1"/>
  <c r="D10" i="1"/>
  <c r="D9" i="1"/>
  <c r="F9" i="1" s="1"/>
  <c r="E10" i="1"/>
  <c r="E9" i="1"/>
  <c r="C9" i="1"/>
  <c r="G9" i="1" l="1"/>
  <c r="D8" i="1"/>
  <c r="D7" i="1"/>
  <c r="F7" i="1" s="1"/>
  <c r="E8" i="1"/>
  <c r="E7" i="1"/>
  <c r="D6" i="1"/>
  <c r="D5" i="1"/>
  <c r="F5" i="1" s="1"/>
  <c r="E4" i="1"/>
  <c r="E3" i="1"/>
  <c r="E6" i="1"/>
  <c r="E5" i="1"/>
  <c r="G5" i="1" s="1"/>
  <c r="D4" i="1"/>
  <c r="D3" i="1"/>
  <c r="F3" i="1" l="1"/>
  <c r="G3" i="1"/>
  <c r="G7" i="1"/>
</calcChain>
</file>

<file path=xl/comments1.xml><?xml version="1.0" encoding="utf-8"?>
<comments xmlns="http://schemas.openxmlformats.org/spreadsheetml/2006/main">
  <authors>
    <author>Windows User</author>
  </authors>
  <commentList>
    <comment ref="A40" authorId="0" shapeId="0">
      <text>
        <r>
          <rPr>
            <b/>
            <sz val="9"/>
            <color indexed="81"/>
            <rFont val="Tahoma"/>
            <family val="2"/>
          </rPr>
          <t>If Item = concentration, add the compound name. If item = Growth_medium, add the name or composition. If item = Buffer, add the name</t>
        </r>
      </text>
    </comment>
    <comment ref="A50" authorId="0" shapeId="0">
      <text>
        <r>
          <rPr>
            <sz val="9"/>
            <color indexed="81"/>
            <rFont val="Tahoma"/>
            <family val="2"/>
          </rPr>
          <t xml:space="preserve">If Item = concentration, add the compound name. If item = Growth_medium, add the name or composition. If item = Buffer, add the name
</t>
        </r>
      </text>
    </comment>
  </commentList>
</comments>
</file>

<file path=xl/comments2.xml><?xml version="1.0" encoding="utf-8"?>
<comments xmlns="http://schemas.openxmlformats.org/spreadsheetml/2006/main">
  <authors>
    <author>Jurgen</author>
  </authors>
  <commentList>
    <comment ref="H55" authorId="0" shapeId="0">
      <text>
        <r>
          <rPr>
            <b/>
            <sz val="9"/>
            <color indexed="81"/>
            <rFont val="Tahoma"/>
            <charset val="1"/>
          </rPr>
          <t>Jurgen:</t>
        </r>
        <r>
          <rPr>
            <sz val="9"/>
            <color indexed="81"/>
            <rFont val="Tahoma"/>
            <charset val="1"/>
          </rPr>
          <t xml:space="preserve">
because some cells were used for containg, the previous column was only 90% of the total amount of protein on the dish
</t>
        </r>
      </text>
    </comment>
    <comment ref="J55" authorId="0" shapeId="0">
      <text>
        <r>
          <rPr>
            <sz val="9"/>
            <color indexed="81"/>
            <rFont val="Tahoma"/>
            <family val="2"/>
          </rPr>
          <t xml:space="preserve">At all timepoints10% was used for counting
</t>
        </r>
      </text>
    </comment>
  </commentList>
</comments>
</file>

<file path=xl/sharedStrings.xml><?xml version="1.0" encoding="utf-8"?>
<sst xmlns="http://schemas.openxmlformats.org/spreadsheetml/2006/main" count="540" uniqueCount="257">
  <si>
    <t xml:space="preserve">                                                                                   </t>
  </si>
  <si>
    <t>Photometric1</t>
  </si>
  <si>
    <t>Plate 1: Plate 1</t>
  </si>
  <si>
    <t>Sample</t>
  </si>
  <si>
    <t>A</t>
  </si>
  <si>
    <t>Un_0001 1/1</t>
  </si>
  <si>
    <t>Un_0009 1/1</t>
  </si>
  <si>
    <t>Un_0017 1/1</t>
  </si>
  <si>
    <t>Un_0025 1/1</t>
  </si>
  <si>
    <t>Un_0033 1/1</t>
  </si>
  <si>
    <t>Un_0041 1/1</t>
  </si>
  <si>
    <t>Un_0049 1/1</t>
  </si>
  <si>
    <t>Un_0057 1/1</t>
  </si>
  <si>
    <t>Un_0065 1/1</t>
  </si>
  <si>
    <t>Un_0073 1/1</t>
  </si>
  <si>
    <t>Un_0081 1/1</t>
  </si>
  <si>
    <t>Un_0089 1/1</t>
  </si>
  <si>
    <t>B</t>
  </si>
  <si>
    <t>Un_0002 1/1</t>
  </si>
  <si>
    <t>Un_0010 1/1</t>
  </si>
  <si>
    <t>Un_0018 1/1</t>
  </si>
  <si>
    <t>Un_0026 1/1</t>
  </si>
  <si>
    <t>Un_0034 1/1</t>
  </si>
  <si>
    <t>Un_0042 1/1</t>
  </si>
  <si>
    <t>Un_0050 1/1</t>
  </si>
  <si>
    <t>Un_0058 1/1</t>
  </si>
  <si>
    <t>Un_0066 1/1</t>
  </si>
  <si>
    <t>Un_0074 1/1</t>
  </si>
  <si>
    <t>Un_0082 1/1</t>
  </si>
  <si>
    <t>Un_0090 1/1</t>
  </si>
  <si>
    <t>C</t>
  </si>
  <si>
    <t>Un_0003 1/1</t>
  </si>
  <si>
    <t>Un_0011 1/1</t>
  </si>
  <si>
    <t>Un_0019 1/1</t>
  </si>
  <si>
    <t>Un_0027 1/1</t>
  </si>
  <si>
    <t>Un_0035 1/1</t>
  </si>
  <si>
    <t>Un_0043 1/1</t>
  </si>
  <si>
    <t>Un_0051 1/1</t>
  </si>
  <si>
    <t>Un_0059 1/1</t>
  </si>
  <si>
    <t>Un_0067 1/1</t>
  </si>
  <si>
    <t>Un_0075 1/1</t>
  </si>
  <si>
    <t>Un_0083 1/1</t>
  </si>
  <si>
    <t>Un_0091 1/1</t>
  </si>
  <si>
    <t>D</t>
  </si>
  <si>
    <t>Un_0004 1/1</t>
  </si>
  <si>
    <t>Un_0012 1/1</t>
  </si>
  <si>
    <t>Un_0020 1/1</t>
  </si>
  <si>
    <t>Un_0028 1/1</t>
  </si>
  <si>
    <t>Un_0036 1/1</t>
  </si>
  <si>
    <t>Un_0044 1/1</t>
  </si>
  <si>
    <t>Un_0052 1/1</t>
  </si>
  <si>
    <t>Un_0060 1/1</t>
  </si>
  <si>
    <t>Un_0068 1/1</t>
  </si>
  <si>
    <t>Un_0076 1/1</t>
  </si>
  <si>
    <t>Un_0084 1/1</t>
  </si>
  <si>
    <t>Un_0092 1/1</t>
  </si>
  <si>
    <t>E</t>
  </si>
  <si>
    <t>Un_0005 1/1</t>
  </si>
  <si>
    <t>Un_0013 1/1</t>
  </si>
  <si>
    <t>Un_0021 1/1</t>
  </si>
  <si>
    <t>Un_0029 1/1</t>
  </si>
  <si>
    <t>Un_0037 1/1</t>
  </si>
  <si>
    <t>Un_0045 1/1</t>
  </si>
  <si>
    <t>Un_0053 1/1</t>
  </si>
  <si>
    <t>Un_0061 1/1</t>
  </si>
  <si>
    <t>Un_0069 1/1</t>
  </si>
  <si>
    <t>Un_0077 1/1</t>
  </si>
  <si>
    <t>Un_0085 1/1</t>
  </si>
  <si>
    <t>Un_0093 1/1</t>
  </si>
  <si>
    <t>F</t>
  </si>
  <si>
    <t>Un_0006 1/1</t>
  </si>
  <si>
    <t>Un_0014 1/1</t>
  </si>
  <si>
    <t>Un_0022 1/1</t>
  </si>
  <si>
    <t>Un_0030 1/1</t>
  </si>
  <si>
    <t>Un_0038 1/1</t>
  </si>
  <si>
    <t>Un_0046 1/1</t>
  </si>
  <si>
    <t>Un_0054 1/1</t>
  </si>
  <si>
    <t>Un_0062 1/1</t>
  </si>
  <si>
    <t>Un_0070 1/1</t>
  </si>
  <si>
    <t>Un_0078 1/1</t>
  </si>
  <si>
    <t>Un_0086 1/1</t>
  </si>
  <si>
    <t>Un_0094 1/1</t>
  </si>
  <si>
    <t>G</t>
  </si>
  <si>
    <t>Un_0007 1/1</t>
  </si>
  <si>
    <t>Un_0015 1/1</t>
  </si>
  <si>
    <t>Un_0023 1/1</t>
  </si>
  <si>
    <t>Un_0031 1/1</t>
  </si>
  <si>
    <t>Un_0039 1/1</t>
  </si>
  <si>
    <t>Un_0047 1/1</t>
  </si>
  <si>
    <t>Un_0055 1/1</t>
  </si>
  <si>
    <t>Un_0063 1/1</t>
  </si>
  <si>
    <t>Un_0071 1/1</t>
  </si>
  <si>
    <t>Un_0079 1/1</t>
  </si>
  <si>
    <t>Un_0087 1/1</t>
  </si>
  <si>
    <t>Un_0095 1/1</t>
  </si>
  <si>
    <t>H</t>
  </si>
  <si>
    <t>Un_0008 1/1</t>
  </si>
  <si>
    <t>Un_0016 1/1</t>
  </si>
  <si>
    <t>Un_0024 1/1</t>
  </si>
  <si>
    <t>Un_0032 1/1</t>
  </si>
  <si>
    <t>Un_0040 1/1</t>
  </si>
  <si>
    <t>Un_0048 1/1</t>
  </si>
  <si>
    <t>Un_0056 1/1</t>
  </si>
  <si>
    <t>Un_0064 1/1</t>
  </si>
  <si>
    <t>Un_0072 1/1</t>
  </si>
  <si>
    <t>Un_0080 1/1</t>
  </si>
  <si>
    <t>Un_0088 1/1</t>
  </si>
  <si>
    <t>Un_0096 1/1</t>
  </si>
  <si>
    <t>Abs</t>
  </si>
  <si>
    <t>averages calibration curves</t>
  </si>
  <si>
    <t>[protein] (mg/ml)</t>
  </si>
  <si>
    <t>average</t>
  </si>
  <si>
    <t>average-blanc</t>
  </si>
  <si>
    <t>p1</t>
  </si>
  <si>
    <t>p2</t>
  </si>
  <si>
    <t>undiluted</t>
  </si>
  <si>
    <t>2x diluted</t>
  </si>
  <si>
    <t>p3</t>
  </si>
  <si>
    <t>p4</t>
  </si>
  <si>
    <t>p5</t>
  </si>
  <si>
    <t>p6</t>
  </si>
  <si>
    <t>p7</t>
  </si>
  <si>
    <t>p8</t>
  </si>
  <si>
    <t>p9</t>
  </si>
  <si>
    <t>p10</t>
  </si>
  <si>
    <t>p11</t>
  </si>
  <si>
    <t>p12</t>
  </si>
  <si>
    <t>p13</t>
  </si>
  <si>
    <t>p14</t>
  </si>
  <si>
    <t>p15</t>
  </si>
  <si>
    <t>p16</t>
  </si>
  <si>
    <t>p17</t>
  </si>
  <si>
    <t>2x diluted re-calculated</t>
  </si>
  <si>
    <t>stdev</t>
  </si>
  <si>
    <t>protein (mg/ml)</t>
  </si>
  <si>
    <t>volume (ml)</t>
  </si>
  <si>
    <t>mg protein in solution</t>
  </si>
  <si>
    <t>cell count</t>
  </si>
  <si>
    <t>cells left for protein</t>
  </si>
  <si>
    <t>g protein cell</t>
  </si>
  <si>
    <t>pg protein/cell</t>
  </si>
  <si>
    <t>well</t>
  </si>
  <si>
    <t>t</t>
  </si>
  <si>
    <t>p</t>
  </si>
  <si>
    <t>condition</t>
  </si>
  <si>
    <t>no refresh</t>
  </si>
  <si>
    <t>6 mM</t>
  </si>
  <si>
    <t>0 mM</t>
  </si>
  <si>
    <t xml:space="preserve">6 mM </t>
  </si>
  <si>
    <t>total protein (mg)</t>
  </si>
  <si>
    <t>mg protein on dish</t>
  </si>
  <si>
    <t>with polynomal</t>
  </si>
  <si>
    <t>linear</t>
  </si>
  <si>
    <t>minus blanc</t>
  </si>
  <si>
    <t>polynomial</t>
  </si>
  <si>
    <t xml:space="preserve">raw data </t>
  </si>
  <si>
    <t>0 mM Glc</t>
  </si>
  <si>
    <t>6 mM Glc</t>
  </si>
  <si>
    <t>Metadata</t>
  </si>
  <si>
    <t>Notes</t>
  </si>
  <si>
    <t>Title experiment</t>
  </si>
  <si>
    <t>The name of the experiment</t>
  </si>
  <si>
    <t>Experimenter</t>
  </si>
  <si>
    <t>Jurgen Haanstra</t>
  </si>
  <si>
    <t>The person that measured the data</t>
  </si>
  <si>
    <t>Project</t>
  </si>
  <si>
    <t>The project that the asset belongs to</t>
  </si>
  <si>
    <t>Start date</t>
  </si>
  <si>
    <t>start date; should correspond with an entry in your lab journal</t>
  </si>
  <si>
    <t>End date</t>
  </si>
  <si>
    <t>end date; should correspond with an entry in your lab journal</t>
  </si>
  <si>
    <t>Organism information</t>
  </si>
  <si>
    <t>Organism</t>
  </si>
  <si>
    <t>Name of the organism</t>
  </si>
  <si>
    <t>Cell type</t>
  </si>
  <si>
    <t>If organism is multicellular, specify specific cell type</t>
  </si>
  <si>
    <t>Strain</t>
  </si>
  <si>
    <t>name of the strain</t>
  </si>
  <si>
    <t>cell line</t>
  </si>
  <si>
    <t>the specific cell line</t>
  </si>
  <si>
    <t>Reference</t>
  </si>
  <si>
    <t>Refer to published papers that describe the construction of the cell line</t>
  </si>
  <si>
    <t>Passage number</t>
  </si>
  <si>
    <t>Growth conditions</t>
  </si>
  <si>
    <t>Growth medium</t>
  </si>
  <si>
    <t>The medium that was used</t>
  </si>
  <si>
    <t xml:space="preserve">Carbon source </t>
  </si>
  <si>
    <t>Fill in if different from standard medium composition</t>
  </si>
  <si>
    <t>Date growth medium was made</t>
  </si>
  <si>
    <t>The data on which the final medium was made</t>
  </si>
  <si>
    <t>Temperature</t>
  </si>
  <si>
    <r>
      <t>37</t>
    </r>
    <r>
      <rPr>
        <sz val="11"/>
        <color theme="1"/>
        <rFont val="Symbol"/>
        <family val="1"/>
        <charset val="2"/>
      </rPr>
      <t>°</t>
    </r>
    <r>
      <rPr>
        <sz val="11"/>
        <color theme="1"/>
        <rFont val="Calibri"/>
        <family val="2"/>
        <scheme val="minor"/>
      </rPr>
      <t>C</t>
    </r>
  </si>
  <si>
    <t>Assay temperature</t>
  </si>
  <si>
    <t>Conditions</t>
  </si>
  <si>
    <t>5% CO2, humidified incubator</t>
  </si>
  <si>
    <t>Describes important aspects of the grwoth conditions (e.g. shaker, incubator)</t>
  </si>
  <si>
    <t>Culture vessel</t>
  </si>
  <si>
    <t>Where did you grow the cells in</t>
  </si>
  <si>
    <t>pre-culture conditions</t>
  </si>
  <si>
    <t>How where the cells pre-grown?</t>
  </si>
  <si>
    <t>ASSAY</t>
  </si>
  <si>
    <t>Assay Title</t>
  </si>
  <si>
    <t>The title of an exisitng assay</t>
  </si>
  <si>
    <t>Assay_type</t>
  </si>
  <si>
    <t>The assay_type describes the type of experiment you are performing</t>
  </si>
  <si>
    <t>Technology_type</t>
  </si>
  <si>
    <t>Describes the type of instruments and/or equipment used for the experiment</t>
  </si>
  <si>
    <t>Description</t>
  </si>
  <si>
    <t>A brief, human readable description.</t>
  </si>
  <si>
    <t>Experimentalist</t>
  </si>
  <si>
    <t>The names of the people who carried out the experiments</t>
  </si>
  <si>
    <t>Date</t>
  </si>
  <si>
    <t>The start date for the experiment if different from the upload date</t>
  </si>
  <si>
    <t>SOP</t>
  </si>
  <si>
    <t>Specifies which  SOPs and protocols used to carry out the experiment</t>
  </si>
  <si>
    <t>Experimental_conditions</t>
  </si>
  <si>
    <t>Item</t>
  </si>
  <si>
    <t>The name of the experimental condition you are fixing in your experiment (e.g. temperature, concentration, pH etc). If there is more than 1, please list them in columns across the spreadsheet</t>
  </si>
  <si>
    <t>Compound (if concentration)</t>
  </si>
  <si>
    <t xml:space="preserve">The compound name is only required if the item is concentration. </t>
  </si>
  <si>
    <t>Unit</t>
  </si>
  <si>
    <t xml:space="preserve">The SI units of the experimental conditions measurements. </t>
  </si>
  <si>
    <t>Start_value (optional)</t>
  </si>
  <si>
    <t>This field is used for recording changes throughout the experiment to measure different conditions (e.g. pH or dilutions)</t>
  </si>
  <si>
    <t>End_value (optional)</t>
  </si>
  <si>
    <t>Comments</t>
  </si>
  <si>
    <t>Additional information that would be useful for people reading this data file</t>
  </si>
  <si>
    <t>Culture growth</t>
  </si>
  <si>
    <t>FACTORS_STUDIED</t>
  </si>
  <si>
    <t xml:space="preserve">Factors Studied are the factors that you deliberately change during the course of your experiment to see the effects.
For example, if you measure the concentration of compounds at pH 5, 6 &amp; 7, the factor studied is the pH (i.e. it is about the treatment you apply rather than the measurements you make). </t>
  </si>
  <si>
    <t xml:space="preserve">The compound name is only required if the Factors Studied item is concentration. </t>
  </si>
  <si>
    <t>The SI units of the factors studied measurements</t>
  </si>
  <si>
    <t>This field is used for recording changes throughout the experiment for one particular factor studied (e.g. pH in crease from 4 - 7 or dilution rate doubling)</t>
  </si>
  <si>
    <t>SD (optional)</t>
  </si>
  <si>
    <t>The standard deviation for the difference in factors studied measurements (optional)</t>
  </si>
  <si>
    <t>IMOMESIC</t>
  </si>
  <si>
    <t>homo sapiens</t>
  </si>
  <si>
    <t>liver cells</t>
  </si>
  <si>
    <t>hepg2</t>
  </si>
  <si>
    <t>ATCC</t>
  </si>
  <si>
    <t>TPP 6 wellsplates</t>
  </si>
  <si>
    <t>Cell count</t>
  </si>
  <si>
    <t>Counting chamber</t>
  </si>
  <si>
    <t>Protein/cell for HepG2 cells</t>
  </si>
  <si>
    <t>p18</t>
  </si>
  <si>
    <t>0 mM/6 mM glucose</t>
  </si>
  <si>
    <t>glucose + L-gln + DMEM components</t>
  </si>
  <si>
    <t xml:space="preserve"> 6 mM medium  glucose, 10 cm plates</t>
  </si>
  <si>
    <t>protein measurement</t>
  </si>
  <si>
    <t>BCA</t>
  </si>
  <si>
    <t>Pierce</t>
  </si>
  <si>
    <t>BSA calibration curve mg/ml</t>
  </si>
  <si>
    <t>one well for each condition, counted twice</t>
  </si>
  <si>
    <t>two wells for each condition, each counted twice</t>
  </si>
  <si>
    <t>estimated seeding for well</t>
  </si>
  <si>
    <t>comment</t>
  </si>
  <si>
    <t>well 17 was not refreshed in medium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</si>
</sst>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
  </numFmts>
  <fonts count="16" x14ac:knownFonts="1">
    <font>
      <sz val="11"/>
      <color theme="1"/>
      <name val="Calibri"/>
      <family val="2"/>
      <scheme val="minor"/>
    </font>
    <font>
      <sz val="10"/>
      <name val="Arial"/>
    </font>
    <font>
      <sz val="10"/>
      <name val="Arial"/>
      <family val="2"/>
    </font>
    <font>
      <sz val="9"/>
      <color indexed="81"/>
      <name val="Tahoma"/>
      <family val="2"/>
    </font>
    <font>
      <sz val="9"/>
      <color indexed="81"/>
      <name val="Tahoma"/>
      <charset val="1"/>
    </font>
    <font>
      <b/>
      <sz val="9"/>
      <color indexed="81"/>
      <name val="Tahoma"/>
      <charset val="1"/>
    </font>
    <font>
      <b/>
      <sz val="11"/>
      <color theme="1"/>
      <name val="Calibri"/>
      <family val="2"/>
      <scheme val="minor"/>
    </font>
    <font>
      <b/>
      <sz val="12"/>
      <name val="Times New Roman"/>
      <family val="1"/>
    </font>
    <font>
      <sz val="12"/>
      <name val="Times New Roman"/>
      <family val="1"/>
    </font>
    <font>
      <sz val="12"/>
      <color indexed="12"/>
      <name val="Times New Roman"/>
      <family val="1"/>
    </font>
    <font>
      <sz val="10"/>
      <name val="Times New Roman"/>
      <family val="1"/>
    </font>
    <font>
      <b/>
      <sz val="10"/>
      <name val="Arial"/>
      <family val="2"/>
    </font>
    <font>
      <sz val="11"/>
      <color theme="1"/>
      <name val="Symbol"/>
      <family val="1"/>
      <charset val="2"/>
    </font>
    <font>
      <b/>
      <sz val="12"/>
      <name val="Arial"/>
      <family val="2"/>
    </font>
    <font>
      <sz val="10"/>
      <color indexed="12"/>
      <name val="Arial"/>
      <family val="2"/>
    </font>
    <font>
      <b/>
      <sz val="9"/>
      <color indexed="81"/>
      <name val="Tahoma"/>
      <family val="2"/>
    </font>
  </fonts>
  <fills count="3">
    <fill>
      <patternFill patternType="none"/>
    </fill>
    <fill>
      <patternFill patternType="gray125"/>
    </fill>
    <fill>
      <patternFill patternType="solid">
        <fgColor indexed="31"/>
        <bgColor indexed="64"/>
      </patternFill>
    </fill>
  </fills>
  <borders count="3">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1" fillId="0" borderId="0"/>
  </cellStyleXfs>
  <cellXfs count="39">
    <xf numFmtId="0" fontId="0" fillId="0" borderId="0" xfId="0"/>
    <xf numFmtId="14" fontId="0" fillId="0" borderId="0" xfId="0" applyNumberFormat="1"/>
    <xf numFmtId="20" fontId="0" fillId="0" borderId="0" xfId="0" applyNumberFormat="1"/>
    <xf numFmtId="0" fontId="1" fillId="0" borderId="0" xfId="1"/>
    <xf numFmtId="164" fontId="1" fillId="0" borderId="0" xfId="1" applyNumberFormat="1"/>
    <xf numFmtId="0" fontId="1" fillId="0" borderId="0" xfId="2"/>
    <xf numFmtId="0" fontId="2" fillId="0" borderId="0" xfId="2" applyFont="1"/>
    <xf numFmtId="17" fontId="1" fillId="0" borderId="0" xfId="1" applyNumberFormat="1"/>
    <xf numFmtId="164" fontId="1" fillId="0" borderId="0" xfId="1" applyNumberFormat="1" applyFill="1"/>
    <xf numFmtId="0" fontId="7" fillId="0" borderId="0" xfId="0" applyFont="1"/>
    <xf numFmtId="0" fontId="7" fillId="2" borderId="0" xfId="0" applyFont="1" applyFill="1"/>
    <xf numFmtId="0" fontId="8" fillId="0" borderId="0" xfId="0" applyFont="1"/>
    <xf numFmtId="0" fontId="8" fillId="2" borderId="0" xfId="0" applyFont="1" applyFill="1"/>
    <xf numFmtId="0" fontId="9" fillId="0" borderId="0" xfId="0" applyFont="1"/>
    <xf numFmtId="0" fontId="10" fillId="2" borderId="0" xfId="0" applyFont="1" applyFill="1"/>
    <xf numFmtId="0" fontId="11" fillId="0" borderId="1" xfId="0" applyFont="1" applyBorder="1"/>
    <xf numFmtId="0" fontId="9" fillId="0" borderId="0" xfId="0" applyFont="1" applyBorder="1"/>
    <xf numFmtId="0" fontId="10" fillId="2" borderId="0" xfId="0" applyFont="1" applyFill="1" applyBorder="1"/>
    <xf numFmtId="0" fontId="9" fillId="0" borderId="0" xfId="0" applyFont="1" applyFill="1"/>
    <xf numFmtId="0" fontId="0" fillId="0" borderId="0" xfId="0" applyFill="1"/>
    <xf numFmtId="0" fontId="10" fillId="2" borderId="0" xfId="0" applyFont="1" applyFill="1" applyBorder="1" applyAlignment="1">
      <alignment wrapText="1"/>
    </xf>
    <xf numFmtId="0" fontId="9" fillId="0" borderId="0" xfId="0" applyFont="1" applyFill="1" applyBorder="1"/>
    <xf numFmtId="0" fontId="10" fillId="2" borderId="0" xfId="0" applyFont="1" applyFill="1" applyAlignment="1">
      <alignment wrapText="1"/>
    </xf>
    <xf numFmtId="0" fontId="13" fillId="0" borderId="1" xfId="0" applyFont="1" applyBorder="1"/>
    <xf numFmtId="0" fontId="11" fillId="2" borderId="0" xfId="0" applyFont="1" applyFill="1" applyBorder="1"/>
    <xf numFmtId="0" fontId="2" fillId="2" borderId="0" xfId="0" applyFont="1" applyFill="1" applyAlignment="1">
      <alignment wrapText="1"/>
    </xf>
    <xf numFmtId="0" fontId="2" fillId="2" borderId="0" xfId="0" applyFont="1" applyFill="1"/>
    <xf numFmtId="0" fontId="14" fillId="0" borderId="0" xfId="0" applyFont="1"/>
    <xf numFmtId="0" fontId="2" fillId="0" borderId="0" xfId="0" applyFont="1"/>
    <xf numFmtId="1" fontId="0" fillId="0" borderId="0" xfId="0" applyNumberFormat="1" applyFill="1" applyBorder="1"/>
    <xf numFmtId="1" fontId="8" fillId="0" borderId="0" xfId="0" applyNumberFormat="1" applyFont="1" applyFill="1" applyBorder="1"/>
    <xf numFmtId="0" fontId="0" fillId="0" borderId="0" xfId="0" applyFill="1" applyBorder="1"/>
    <xf numFmtId="0" fontId="0" fillId="0" borderId="0" xfId="0" applyFont="1"/>
    <xf numFmtId="0" fontId="0" fillId="0" borderId="2" xfId="0" applyFont="1" applyBorder="1" applyAlignment="1">
      <alignment horizontal="center"/>
    </xf>
    <xf numFmtId="0" fontId="6" fillId="0" borderId="2" xfId="0" applyFont="1" applyBorder="1" applyAlignment="1">
      <alignment horizontal="center"/>
    </xf>
    <xf numFmtId="0" fontId="0" fillId="0" borderId="0" xfId="0" applyFont="1" applyAlignment="1">
      <alignment horizontal="center"/>
    </xf>
    <xf numFmtId="0" fontId="0" fillId="0" borderId="2" xfId="0" applyBorder="1"/>
    <xf numFmtId="0" fontId="0" fillId="0" borderId="0" xfId="0" applyFont="1" applyAlignment="1">
      <alignment horizontal="left"/>
    </xf>
    <xf numFmtId="0" fontId="6" fillId="0" borderId="0" xfId="0" applyFont="1"/>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scatterChart>
        <c:scatterStyle val="lineMarker"/>
        <c:varyColors val="0"/>
        <c:ser>
          <c:idx val="0"/>
          <c:order val="0"/>
          <c:spPr>
            <a:ln w="28575">
              <a:noFill/>
            </a:ln>
          </c:spPr>
          <c:trendline>
            <c:trendlineType val="linear"/>
            <c:dispRSqr val="1"/>
            <c:dispEq val="1"/>
            <c:trendlineLbl>
              <c:layout>
                <c:manualLayout>
                  <c:x val="0.42215157480314963"/>
                  <c:y val="-7.3915864683581217E-2"/>
                </c:manualLayout>
              </c:layout>
              <c:numFmt formatCode="General" sourceLinked="0"/>
            </c:trendlineLbl>
          </c:trendline>
          <c:trendline>
            <c:trendlineType val="linear"/>
            <c:dispRSqr val="0"/>
            <c:dispEq val="0"/>
          </c:trendline>
          <c:trendline>
            <c:trendlineType val="log"/>
            <c:dispRSqr val="0"/>
            <c:dispEq val="0"/>
          </c:trendline>
          <c:trendline>
            <c:trendlineType val="poly"/>
            <c:order val="2"/>
            <c:intercept val="0"/>
            <c:dispRSqr val="1"/>
            <c:dispEq val="1"/>
            <c:trendlineLbl>
              <c:layout>
                <c:manualLayout>
                  <c:x val="0.42112401574803149"/>
                  <c:y val="0.1605737824438612"/>
                </c:manualLayout>
              </c:layout>
              <c:numFmt formatCode="General" sourceLinked="0"/>
            </c:trendlineLbl>
          </c:trendline>
          <c:xVal>
            <c:numRef>
              <c:f>'Results_protein analysis'!$C$31:$K$31</c:f>
              <c:numCache>
                <c:formatCode>0.0000</c:formatCode>
                <c:ptCount val="9"/>
                <c:pt idx="0">
                  <c:v>1.7782500000000001</c:v>
                </c:pt>
                <c:pt idx="1">
                  <c:v>1.4118999999999999</c:v>
                </c:pt>
                <c:pt idx="2">
                  <c:v>1.0012000000000001</c:v>
                </c:pt>
                <c:pt idx="3">
                  <c:v>0.77340000000000009</c:v>
                </c:pt>
                <c:pt idx="4">
                  <c:v>0.56180000000000008</c:v>
                </c:pt>
                <c:pt idx="5">
                  <c:v>0.32369999999999999</c:v>
                </c:pt>
                <c:pt idx="6">
                  <c:v>0.16455</c:v>
                </c:pt>
                <c:pt idx="7">
                  <c:v>3.3849999999999991E-2</c:v>
                </c:pt>
                <c:pt idx="8">
                  <c:v>0</c:v>
                </c:pt>
              </c:numCache>
            </c:numRef>
          </c:xVal>
          <c:yVal>
            <c:numRef>
              <c:f>'Results_protein analysis'!$C$29:$K$29</c:f>
              <c:numCache>
                <c:formatCode>General</c:formatCode>
                <c:ptCount val="9"/>
                <c:pt idx="0">
                  <c:v>2</c:v>
                </c:pt>
                <c:pt idx="1">
                  <c:v>1.5</c:v>
                </c:pt>
                <c:pt idx="2">
                  <c:v>1</c:v>
                </c:pt>
                <c:pt idx="3">
                  <c:v>0.75</c:v>
                </c:pt>
                <c:pt idx="4">
                  <c:v>0.5</c:v>
                </c:pt>
                <c:pt idx="5">
                  <c:v>0.25</c:v>
                </c:pt>
                <c:pt idx="6">
                  <c:v>0.125</c:v>
                </c:pt>
                <c:pt idx="7">
                  <c:v>2.5000000000000001E-2</c:v>
                </c:pt>
                <c:pt idx="8">
                  <c:v>0</c:v>
                </c:pt>
              </c:numCache>
            </c:numRef>
          </c:yVal>
          <c:smooth val="0"/>
          <c:extLst>
            <c:ext xmlns:c16="http://schemas.microsoft.com/office/drawing/2014/chart" uri="{C3380CC4-5D6E-409C-BE32-E72D297353CC}">
              <c16:uniqueId val="{00000000-56D8-47BB-A4CD-BDAABC3A5E17}"/>
            </c:ext>
          </c:extLst>
        </c:ser>
        <c:dLbls>
          <c:showLegendKey val="0"/>
          <c:showVal val="0"/>
          <c:showCatName val="0"/>
          <c:showSerName val="0"/>
          <c:showPercent val="0"/>
          <c:showBubbleSize val="0"/>
        </c:dLbls>
        <c:axId val="178119808"/>
        <c:axId val="178120384"/>
      </c:scatterChart>
      <c:valAx>
        <c:axId val="178119808"/>
        <c:scaling>
          <c:orientation val="minMax"/>
        </c:scaling>
        <c:delete val="0"/>
        <c:axPos val="b"/>
        <c:numFmt formatCode="0.0000" sourceLinked="1"/>
        <c:majorTickMark val="out"/>
        <c:minorTickMark val="none"/>
        <c:tickLblPos val="nextTo"/>
        <c:crossAx val="178120384"/>
        <c:crosses val="autoZero"/>
        <c:crossBetween val="midCat"/>
      </c:valAx>
      <c:valAx>
        <c:axId val="178120384"/>
        <c:scaling>
          <c:orientation val="minMax"/>
        </c:scaling>
        <c:delete val="0"/>
        <c:axPos val="l"/>
        <c:majorGridlines/>
        <c:numFmt formatCode="General" sourceLinked="1"/>
        <c:majorTickMark val="out"/>
        <c:minorTickMark val="none"/>
        <c:tickLblPos val="nextTo"/>
        <c:crossAx val="178119808"/>
        <c:crosses val="autoZero"/>
        <c:crossBetween val="midCat"/>
      </c:valAx>
    </c:plotArea>
    <c:legend>
      <c:legendPos val="r"/>
      <c:layout>
        <c:manualLayout>
          <c:xMode val="edge"/>
          <c:yMode val="edge"/>
          <c:x val="0.72602668416447946"/>
          <c:y val="0.53144757946923304"/>
          <c:w val="0.25730664916885387"/>
          <c:h val="0.41858595800524934"/>
        </c:manualLayout>
      </c:layout>
      <c:overlay val="0"/>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scatterChart>
        <c:scatterStyle val="lineMarker"/>
        <c:varyColors val="0"/>
        <c:ser>
          <c:idx val="0"/>
          <c:order val="0"/>
          <c:tx>
            <c:strRef>
              <c:f>'Results_protein analysis'!$Y$56</c:f>
              <c:strCache>
                <c:ptCount val="1"/>
                <c:pt idx="0">
                  <c:v>6 mM</c:v>
                </c:pt>
              </c:strCache>
            </c:strRef>
          </c:tx>
          <c:spPr>
            <a:ln w="28575">
              <a:noFill/>
            </a:ln>
          </c:spPr>
          <c:trendline>
            <c:trendlineType val="exp"/>
            <c:dispRSqr val="1"/>
            <c:dispEq val="1"/>
            <c:trendlineLbl>
              <c:layout>
                <c:manualLayout>
                  <c:x val="0.26680227471566054"/>
                  <c:y val="-0.11380395158938467"/>
                </c:manualLayout>
              </c:layout>
              <c:numFmt formatCode="General" sourceLinked="0"/>
            </c:trendlineLbl>
          </c:trendline>
          <c:errBars>
            <c:errDir val="y"/>
            <c:errBarType val="both"/>
            <c:errValType val="cust"/>
            <c:noEndCap val="0"/>
            <c:plus>
              <c:numRef>
                <c:f>'Results_protein analysis'!$AA$57:$AA$61</c:f>
                <c:numCache>
                  <c:formatCode>General</c:formatCode>
                  <c:ptCount val="5"/>
                  <c:pt idx="1">
                    <c:v>7.1233220130456814E-3</c:v>
                  </c:pt>
                  <c:pt idx="2">
                    <c:v>1.3116616197458823E-2</c:v>
                  </c:pt>
                  <c:pt idx="4">
                    <c:v>7.4885225984666084E-2</c:v>
                  </c:pt>
                </c:numCache>
              </c:numRef>
            </c:plus>
            <c:minus>
              <c:numRef>
                <c:f>'Results_protein analysis'!$AA$57:$AA$61</c:f>
                <c:numCache>
                  <c:formatCode>General</c:formatCode>
                  <c:ptCount val="5"/>
                  <c:pt idx="1">
                    <c:v>7.1233220130456814E-3</c:v>
                  </c:pt>
                  <c:pt idx="2">
                    <c:v>1.3116616197458823E-2</c:v>
                  </c:pt>
                  <c:pt idx="4">
                    <c:v>7.4885225984666084E-2</c:v>
                  </c:pt>
                </c:numCache>
              </c:numRef>
            </c:minus>
          </c:errBars>
          <c:xVal>
            <c:numRef>
              <c:f>'Results_protein analysis'!$X$57:$X$61</c:f>
              <c:numCache>
                <c:formatCode>General</c:formatCode>
                <c:ptCount val="5"/>
                <c:pt idx="0">
                  <c:v>0</c:v>
                </c:pt>
                <c:pt idx="1">
                  <c:v>24</c:v>
                </c:pt>
                <c:pt idx="2">
                  <c:v>47.5</c:v>
                </c:pt>
                <c:pt idx="3">
                  <c:v>53</c:v>
                </c:pt>
                <c:pt idx="4">
                  <c:v>76</c:v>
                </c:pt>
              </c:numCache>
            </c:numRef>
          </c:xVal>
          <c:yVal>
            <c:numRef>
              <c:f>'Results_protein analysis'!$Y$57:$Y$61</c:f>
              <c:numCache>
                <c:formatCode>General</c:formatCode>
                <c:ptCount val="5"/>
                <c:pt idx="0">
                  <c:v>9.0347360640791671E-2</c:v>
                </c:pt>
                <c:pt idx="1">
                  <c:v>0.22616924882125003</c:v>
                </c:pt>
                <c:pt idx="2">
                  <c:v>0.34745233817847221</c:v>
                </c:pt>
                <c:pt idx="3">
                  <c:v>0.34142497128013888</c:v>
                </c:pt>
                <c:pt idx="4">
                  <c:v>0.5566212373602778</c:v>
                </c:pt>
              </c:numCache>
            </c:numRef>
          </c:yVal>
          <c:smooth val="0"/>
          <c:extLst>
            <c:ext xmlns:c16="http://schemas.microsoft.com/office/drawing/2014/chart" uri="{C3380CC4-5D6E-409C-BE32-E72D297353CC}">
              <c16:uniqueId val="{00000000-E0F5-4356-A790-F52043FE7397}"/>
            </c:ext>
          </c:extLst>
        </c:ser>
        <c:ser>
          <c:idx val="1"/>
          <c:order val="1"/>
          <c:tx>
            <c:strRef>
              <c:f>'Results_protein analysis'!$Z$56</c:f>
              <c:strCache>
                <c:ptCount val="1"/>
                <c:pt idx="0">
                  <c:v>0 mM</c:v>
                </c:pt>
              </c:strCache>
            </c:strRef>
          </c:tx>
          <c:spPr>
            <a:ln w="28575">
              <a:noFill/>
            </a:ln>
          </c:spPr>
          <c:trendline>
            <c:trendlineType val="exp"/>
            <c:dispRSqr val="1"/>
            <c:dispEq val="1"/>
            <c:trendlineLbl>
              <c:layout>
                <c:manualLayout>
                  <c:x val="0.25760804899387574"/>
                  <c:y val="-0.13844816272965879"/>
                </c:manualLayout>
              </c:layout>
              <c:numFmt formatCode="General" sourceLinked="0"/>
            </c:trendlineLbl>
          </c:trendline>
          <c:errBars>
            <c:errDir val="y"/>
            <c:errBarType val="both"/>
            <c:errValType val="cust"/>
            <c:noEndCap val="0"/>
            <c:plus>
              <c:numRef>
                <c:f>'Results_protein analysis'!$AB$57:$AB$61</c:f>
                <c:numCache>
                  <c:formatCode>General</c:formatCode>
                  <c:ptCount val="5"/>
                  <c:pt idx="1">
                    <c:v>4.46269482843927E-3</c:v>
                  </c:pt>
                  <c:pt idx="2">
                    <c:v>2.5314288911164832E-3</c:v>
                  </c:pt>
                  <c:pt idx="4">
                    <c:v>1.3398850987449093E-2</c:v>
                  </c:pt>
                </c:numCache>
              </c:numRef>
            </c:plus>
            <c:minus>
              <c:numRef>
                <c:f>'Results_protein analysis'!$AB$57:$AB$61</c:f>
                <c:numCache>
                  <c:formatCode>General</c:formatCode>
                  <c:ptCount val="5"/>
                  <c:pt idx="1">
                    <c:v>4.46269482843927E-3</c:v>
                  </c:pt>
                  <c:pt idx="2">
                    <c:v>2.5314288911164832E-3</c:v>
                  </c:pt>
                  <c:pt idx="4">
                    <c:v>1.3398850987449093E-2</c:v>
                  </c:pt>
                </c:numCache>
              </c:numRef>
            </c:minus>
          </c:errBars>
          <c:xVal>
            <c:numRef>
              <c:f>'Results_protein analysis'!$X$57:$X$61</c:f>
              <c:numCache>
                <c:formatCode>General</c:formatCode>
                <c:ptCount val="5"/>
                <c:pt idx="0">
                  <c:v>0</c:v>
                </c:pt>
                <c:pt idx="1">
                  <c:v>24</c:v>
                </c:pt>
                <c:pt idx="2">
                  <c:v>47.5</c:v>
                </c:pt>
                <c:pt idx="3">
                  <c:v>53</c:v>
                </c:pt>
                <c:pt idx="4">
                  <c:v>76</c:v>
                </c:pt>
              </c:numCache>
            </c:numRef>
          </c:xVal>
          <c:yVal>
            <c:numRef>
              <c:f>'Results_protein analysis'!$Z$57:$Z$61</c:f>
              <c:numCache>
                <c:formatCode>General</c:formatCode>
                <c:ptCount val="5"/>
                <c:pt idx="0">
                  <c:v>8.0646108807476968E-2</c:v>
                </c:pt>
                <c:pt idx="1">
                  <c:v>0.18307363683013889</c:v>
                </c:pt>
                <c:pt idx="2">
                  <c:v>0.27416358303069444</c:v>
                </c:pt>
                <c:pt idx="3">
                  <c:v>0.26096116883458331</c:v>
                </c:pt>
                <c:pt idx="4">
                  <c:v>0.36349477904249994</c:v>
                </c:pt>
              </c:numCache>
            </c:numRef>
          </c:yVal>
          <c:smooth val="0"/>
          <c:extLst>
            <c:ext xmlns:c16="http://schemas.microsoft.com/office/drawing/2014/chart" uri="{C3380CC4-5D6E-409C-BE32-E72D297353CC}">
              <c16:uniqueId val="{00000001-E0F5-4356-A790-F52043FE7397}"/>
            </c:ext>
          </c:extLst>
        </c:ser>
        <c:dLbls>
          <c:showLegendKey val="0"/>
          <c:showVal val="0"/>
          <c:showCatName val="0"/>
          <c:showSerName val="0"/>
          <c:showPercent val="0"/>
          <c:showBubbleSize val="0"/>
        </c:dLbls>
        <c:axId val="178124992"/>
        <c:axId val="178125568"/>
      </c:scatterChart>
      <c:valAx>
        <c:axId val="178124992"/>
        <c:scaling>
          <c:orientation val="minMax"/>
        </c:scaling>
        <c:delete val="0"/>
        <c:axPos val="b"/>
        <c:title>
          <c:tx>
            <c:rich>
              <a:bodyPr/>
              <a:lstStyle/>
              <a:p>
                <a:pPr>
                  <a:defRPr/>
                </a:pPr>
                <a:r>
                  <a:rPr lang="nl-NL"/>
                  <a:t>Time(h)</a:t>
                </a:r>
              </a:p>
            </c:rich>
          </c:tx>
          <c:layout/>
          <c:overlay val="0"/>
        </c:title>
        <c:numFmt formatCode="General" sourceLinked="1"/>
        <c:majorTickMark val="out"/>
        <c:minorTickMark val="none"/>
        <c:tickLblPos val="nextTo"/>
        <c:crossAx val="178125568"/>
        <c:crosses val="autoZero"/>
        <c:crossBetween val="midCat"/>
      </c:valAx>
      <c:valAx>
        <c:axId val="178125568"/>
        <c:scaling>
          <c:orientation val="minMax"/>
        </c:scaling>
        <c:delete val="0"/>
        <c:axPos val="l"/>
        <c:majorGridlines/>
        <c:title>
          <c:tx>
            <c:rich>
              <a:bodyPr rot="-5400000" vert="horz"/>
              <a:lstStyle/>
              <a:p>
                <a:pPr>
                  <a:defRPr/>
                </a:pPr>
                <a:r>
                  <a:rPr lang="nl-NL"/>
                  <a:t>mg protein on dish</a:t>
                </a:r>
              </a:p>
            </c:rich>
          </c:tx>
          <c:layout/>
          <c:overlay val="0"/>
        </c:title>
        <c:numFmt formatCode="General" sourceLinked="1"/>
        <c:majorTickMark val="out"/>
        <c:minorTickMark val="none"/>
        <c:tickLblPos val="nextTo"/>
        <c:crossAx val="178124992"/>
        <c:crosses val="autoZero"/>
        <c:crossBetween val="midCat"/>
      </c:valAx>
    </c:plotArea>
    <c:legend>
      <c:legendPos val="r"/>
      <c:layout/>
      <c:overlay val="0"/>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scatterChart>
        <c:scatterStyle val="lineMarker"/>
        <c:varyColors val="0"/>
        <c:ser>
          <c:idx val="0"/>
          <c:order val="0"/>
          <c:tx>
            <c:strRef>
              <c:f>'Results_protein analysis'!$Q$56</c:f>
              <c:strCache>
                <c:ptCount val="1"/>
                <c:pt idx="0">
                  <c:v>6 mM</c:v>
                </c:pt>
              </c:strCache>
            </c:strRef>
          </c:tx>
          <c:errBars>
            <c:errDir val="y"/>
            <c:errBarType val="both"/>
            <c:errValType val="cust"/>
            <c:noEndCap val="0"/>
            <c:plus>
              <c:numRef>
                <c:f>'Results_protein analysis'!$S$57:$S$61</c:f>
                <c:numCache>
                  <c:formatCode>General</c:formatCode>
                  <c:ptCount val="5"/>
                  <c:pt idx="0">
                    <c:v>21.617559086231278</c:v>
                  </c:pt>
                  <c:pt idx="1">
                    <c:v>8.400143883308651</c:v>
                  </c:pt>
                  <c:pt idx="2">
                    <c:v>10.145897429965032</c:v>
                  </c:pt>
                  <c:pt idx="4">
                    <c:v>36.451141931788456</c:v>
                  </c:pt>
                </c:numCache>
              </c:numRef>
            </c:plus>
            <c:minus>
              <c:numRef>
                <c:f>'Results_protein analysis'!$S$57:$S$61</c:f>
                <c:numCache>
                  <c:formatCode>General</c:formatCode>
                  <c:ptCount val="5"/>
                  <c:pt idx="0">
                    <c:v>21.617559086231278</c:v>
                  </c:pt>
                  <c:pt idx="1">
                    <c:v>8.400143883308651</c:v>
                  </c:pt>
                  <c:pt idx="2">
                    <c:v>10.145897429965032</c:v>
                  </c:pt>
                  <c:pt idx="4">
                    <c:v>36.451141931788456</c:v>
                  </c:pt>
                </c:numCache>
              </c:numRef>
            </c:minus>
          </c:errBars>
          <c:xVal>
            <c:numRef>
              <c:f>'Results_protein analysis'!$P$57:$P$61</c:f>
              <c:numCache>
                <c:formatCode>General</c:formatCode>
                <c:ptCount val="5"/>
                <c:pt idx="0">
                  <c:v>0</c:v>
                </c:pt>
                <c:pt idx="1">
                  <c:v>24</c:v>
                </c:pt>
                <c:pt idx="2">
                  <c:v>47.5</c:v>
                </c:pt>
                <c:pt idx="3">
                  <c:v>53</c:v>
                </c:pt>
                <c:pt idx="4">
                  <c:v>76</c:v>
                </c:pt>
              </c:numCache>
            </c:numRef>
          </c:xVal>
          <c:yVal>
            <c:numRef>
              <c:f>'Results_protein analysis'!$Q$57:$Q$61</c:f>
              <c:numCache>
                <c:formatCode>General</c:formatCode>
                <c:ptCount val="5"/>
                <c:pt idx="0">
                  <c:v>283.706999130361</c:v>
                </c:pt>
                <c:pt idx="1">
                  <c:v>266.70901983637975</c:v>
                </c:pt>
                <c:pt idx="2">
                  <c:v>268.75954376428854</c:v>
                </c:pt>
                <c:pt idx="3">
                  <c:v>218.63791705951516</c:v>
                </c:pt>
                <c:pt idx="4">
                  <c:v>270.94102285839068</c:v>
                </c:pt>
              </c:numCache>
            </c:numRef>
          </c:yVal>
          <c:smooth val="0"/>
          <c:extLst>
            <c:ext xmlns:c16="http://schemas.microsoft.com/office/drawing/2014/chart" uri="{C3380CC4-5D6E-409C-BE32-E72D297353CC}">
              <c16:uniqueId val="{00000000-599A-4087-AADD-D920A11347B0}"/>
            </c:ext>
          </c:extLst>
        </c:ser>
        <c:ser>
          <c:idx val="1"/>
          <c:order val="1"/>
          <c:tx>
            <c:strRef>
              <c:f>'Results_protein analysis'!$R$56</c:f>
              <c:strCache>
                <c:ptCount val="1"/>
                <c:pt idx="0">
                  <c:v>0 mM</c:v>
                </c:pt>
              </c:strCache>
            </c:strRef>
          </c:tx>
          <c:errBars>
            <c:errDir val="y"/>
            <c:errBarType val="both"/>
            <c:errValType val="cust"/>
            <c:noEndCap val="0"/>
            <c:plus>
              <c:numRef>
                <c:f>'Results_protein analysis'!$T$57:$T$61</c:f>
                <c:numCache>
                  <c:formatCode>General</c:formatCode>
                  <c:ptCount val="5"/>
                  <c:pt idx="0">
                    <c:v>21.617559086231278</c:v>
                  </c:pt>
                  <c:pt idx="1">
                    <c:v>5.6690737149889259</c:v>
                  </c:pt>
                  <c:pt idx="2">
                    <c:v>2.441578791586076</c:v>
                  </c:pt>
                  <c:pt idx="4">
                    <c:v>9.9457029301136473</c:v>
                  </c:pt>
                </c:numCache>
              </c:numRef>
            </c:plus>
            <c:minus>
              <c:numRef>
                <c:f>'Results_protein analysis'!$T$57:$T$61</c:f>
                <c:numCache>
                  <c:formatCode>General</c:formatCode>
                  <c:ptCount val="5"/>
                  <c:pt idx="0">
                    <c:v>21.617559086231278</c:v>
                  </c:pt>
                  <c:pt idx="1">
                    <c:v>5.6690737149889259</c:v>
                  </c:pt>
                  <c:pt idx="2">
                    <c:v>2.441578791586076</c:v>
                  </c:pt>
                  <c:pt idx="4">
                    <c:v>9.9457029301136473</c:v>
                  </c:pt>
                </c:numCache>
              </c:numRef>
            </c:minus>
          </c:errBars>
          <c:xVal>
            <c:numRef>
              <c:f>'Results_protein analysis'!$P$57:$P$61</c:f>
              <c:numCache>
                <c:formatCode>General</c:formatCode>
                <c:ptCount val="5"/>
                <c:pt idx="0">
                  <c:v>0</c:v>
                </c:pt>
                <c:pt idx="1">
                  <c:v>24</c:v>
                </c:pt>
                <c:pt idx="2">
                  <c:v>47.5</c:v>
                </c:pt>
                <c:pt idx="3">
                  <c:v>53</c:v>
                </c:pt>
                <c:pt idx="4">
                  <c:v>76</c:v>
                </c:pt>
              </c:numCache>
            </c:numRef>
          </c:xVal>
          <c:yVal>
            <c:numRef>
              <c:f>'Results_protein analysis'!$R$57:$R$61</c:f>
              <c:numCache>
                <c:formatCode>General</c:formatCode>
                <c:ptCount val="5"/>
                <c:pt idx="0">
                  <c:v>283.706999130361</c:v>
                </c:pt>
                <c:pt idx="1">
                  <c:v>232.56305491633498</c:v>
                </c:pt>
                <c:pt idx="2">
                  <c:v>264.43246820090127</c:v>
                </c:pt>
                <c:pt idx="3">
                  <c:v>204.90041522815903</c:v>
                </c:pt>
                <c:pt idx="4">
                  <c:v>269.81500819663</c:v>
                </c:pt>
              </c:numCache>
            </c:numRef>
          </c:yVal>
          <c:smooth val="0"/>
          <c:extLst>
            <c:ext xmlns:c16="http://schemas.microsoft.com/office/drawing/2014/chart" uri="{C3380CC4-5D6E-409C-BE32-E72D297353CC}">
              <c16:uniqueId val="{00000001-599A-4087-AADD-D920A11347B0}"/>
            </c:ext>
          </c:extLst>
        </c:ser>
        <c:dLbls>
          <c:showLegendKey val="0"/>
          <c:showVal val="0"/>
          <c:showCatName val="0"/>
          <c:showSerName val="0"/>
          <c:showPercent val="0"/>
          <c:showBubbleSize val="0"/>
        </c:dLbls>
        <c:axId val="93537408"/>
        <c:axId val="93537984"/>
      </c:scatterChart>
      <c:valAx>
        <c:axId val="93537408"/>
        <c:scaling>
          <c:orientation val="minMax"/>
        </c:scaling>
        <c:delete val="0"/>
        <c:axPos val="b"/>
        <c:title>
          <c:tx>
            <c:rich>
              <a:bodyPr/>
              <a:lstStyle/>
              <a:p>
                <a:pPr>
                  <a:defRPr/>
                </a:pPr>
                <a:r>
                  <a:rPr lang="nl-NL"/>
                  <a:t>Time (h)</a:t>
                </a:r>
              </a:p>
            </c:rich>
          </c:tx>
          <c:layout/>
          <c:overlay val="0"/>
        </c:title>
        <c:numFmt formatCode="General" sourceLinked="1"/>
        <c:majorTickMark val="out"/>
        <c:minorTickMark val="none"/>
        <c:tickLblPos val="nextTo"/>
        <c:crossAx val="93537984"/>
        <c:crosses val="autoZero"/>
        <c:crossBetween val="midCat"/>
      </c:valAx>
      <c:valAx>
        <c:axId val="93537984"/>
        <c:scaling>
          <c:orientation val="minMax"/>
          <c:max val="400"/>
        </c:scaling>
        <c:delete val="0"/>
        <c:axPos val="l"/>
        <c:majorGridlines/>
        <c:title>
          <c:tx>
            <c:rich>
              <a:bodyPr rot="-5400000" vert="horz"/>
              <a:lstStyle/>
              <a:p>
                <a:pPr>
                  <a:defRPr/>
                </a:pPr>
                <a:r>
                  <a:rPr lang="nl-NL"/>
                  <a:t>protein content (pg/cell)</a:t>
                </a:r>
              </a:p>
            </c:rich>
          </c:tx>
          <c:layout/>
          <c:overlay val="0"/>
        </c:title>
        <c:numFmt formatCode="General" sourceLinked="1"/>
        <c:majorTickMark val="out"/>
        <c:minorTickMark val="none"/>
        <c:tickLblPos val="nextTo"/>
        <c:crossAx val="93537408"/>
        <c:crosses val="autoZero"/>
        <c:crossBetween val="midCat"/>
        <c:majorUnit val="100"/>
      </c:valAx>
    </c:plotArea>
    <c:legend>
      <c:legendPos val="r"/>
      <c:layout/>
      <c:overlay val="0"/>
    </c:legend>
    <c:plotVisOnly val="1"/>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nl-NL"/>
              <a:t>polynomial</a:t>
            </a:r>
          </a:p>
        </c:rich>
      </c:tx>
      <c:layout/>
      <c:overlay val="0"/>
    </c:title>
    <c:autoTitleDeleted val="0"/>
    <c:plotArea>
      <c:layout/>
      <c:barChart>
        <c:barDir val="col"/>
        <c:grouping val="clustered"/>
        <c:varyColors val="0"/>
        <c:ser>
          <c:idx val="0"/>
          <c:order val="0"/>
          <c:spPr>
            <a:solidFill>
              <a:schemeClr val="accent1"/>
            </a:solidFill>
            <a:ln>
              <a:noFill/>
            </a:ln>
            <a:effectLst/>
          </c:spPr>
          <c:invertIfNegative val="0"/>
          <c:errBars>
            <c:errBarType val="both"/>
            <c:errValType val="cust"/>
            <c:noEndCap val="0"/>
            <c:plus>
              <c:numRef>
                <c:f>'Results_protein analysis'!$N$35:$N$51</c:f>
                <c:numCache>
                  <c:formatCode>General</c:formatCode>
                  <c:ptCount val="17"/>
                  <c:pt idx="0">
                    <c:v>3.3141870041432115E-3</c:v>
                  </c:pt>
                  <c:pt idx="1">
                    <c:v>2.5243318194528576E-4</c:v>
                  </c:pt>
                  <c:pt idx="2">
                    <c:v>2.6244991801461728E-4</c:v>
                  </c:pt>
                  <c:pt idx="3">
                    <c:v>1.9393752174158574E-4</c:v>
                  </c:pt>
                  <c:pt idx="4">
                    <c:v>8.2081552195138376E-3</c:v>
                  </c:pt>
                  <c:pt idx="5">
                    <c:v>1.980783032690912E-2</c:v>
                  </c:pt>
                  <c:pt idx="6">
                    <c:v>1.8558672344690604E-2</c:v>
                  </c:pt>
                  <c:pt idx="7">
                    <c:v>3.5098463127597186E-2</c:v>
                  </c:pt>
                  <c:pt idx="8">
                    <c:v>4.159474658607553E-2</c:v>
                  </c:pt>
                  <c:pt idx="9">
                    <c:v>4.9648594533119358E-2</c:v>
                  </c:pt>
                  <c:pt idx="10">
                    <c:v>7.3008478094527415E-2</c:v>
                  </c:pt>
                  <c:pt idx="11">
                    <c:v>2.2720942395419452E-2</c:v>
                  </c:pt>
                  <c:pt idx="12">
                    <c:v>9.1053390407968282E-3</c:v>
                  </c:pt>
                  <c:pt idx="13">
                    <c:v>1.7741004344067248E-2</c:v>
                  </c:pt>
                  <c:pt idx="14">
                    <c:v>3.0936668416674189E-2</c:v>
                  </c:pt>
                  <c:pt idx="15">
                    <c:v>2.772872411412676E-2</c:v>
                  </c:pt>
                  <c:pt idx="16">
                    <c:v>2.4222535575191075E-2</c:v>
                  </c:pt>
                </c:numCache>
              </c:numRef>
            </c:plus>
            <c:minus>
              <c:numRef>
                <c:f>'Results_protein analysis'!$N$35:$N$51</c:f>
                <c:numCache>
                  <c:formatCode>General</c:formatCode>
                  <c:ptCount val="17"/>
                  <c:pt idx="0">
                    <c:v>3.3141870041432115E-3</c:v>
                  </c:pt>
                  <c:pt idx="1">
                    <c:v>2.5243318194528576E-4</c:v>
                  </c:pt>
                  <c:pt idx="2">
                    <c:v>2.6244991801461728E-4</c:v>
                  </c:pt>
                  <c:pt idx="3">
                    <c:v>1.9393752174158574E-4</c:v>
                  </c:pt>
                  <c:pt idx="4">
                    <c:v>8.2081552195138376E-3</c:v>
                  </c:pt>
                  <c:pt idx="5">
                    <c:v>1.980783032690912E-2</c:v>
                  </c:pt>
                  <c:pt idx="6">
                    <c:v>1.8558672344690604E-2</c:v>
                  </c:pt>
                  <c:pt idx="7">
                    <c:v>3.5098463127597186E-2</c:v>
                  </c:pt>
                  <c:pt idx="8">
                    <c:v>4.159474658607553E-2</c:v>
                  </c:pt>
                  <c:pt idx="9">
                    <c:v>4.9648594533119358E-2</c:v>
                  </c:pt>
                  <c:pt idx="10">
                    <c:v>7.3008478094527415E-2</c:v>
                  </c:pt>
                  <c:pt idx="11">
                    <c:v>2.2720942395419452E-2</c:v>
                  </c:pt>
                  <c:pt idx="12">
                    <c:v>9.1053390407968282E-3</c:v>
                  </c:pt>
                  <c:pt idx="13">
                    <c:v>1.7741004344067248E-2</c:v>
                  </c:pt>
                  <c:pt idx="14">
                    <c:v>3.0936668416674189E-2</c:v>
                  </c:pt>
                  <c:pt idx="15">
                    <c:v>2.772872411412676E-2</c:v>
                  </c:pt>
                  <c:pt idx="16">
                    <c:v>2.4222535575191075E-2</c:v>
                  </c:pt>
                </c:numCache>
              </c:numRef>
            </c:minus>
            <c:spPr>
              <a:noFill/>
              <a:ln w="9525" cap="flat" cmpd="sng" algn="ctr">
                <a:solidFill>
                  <a:schemeClr val="tx1">
                    <a:lumMod val="65000"/>
                    <a:lumOff val="35000"/>
                  </a:schemeClr>
                </a:solidFill>
                <a:round/>
              </a:ln>
              <a:effectLst/>
            </c:spPr>
          </c:errBars>
          <c:cat>
            <c:strRef>
              <c:f>'Results_protein analysis'!$B$35:$B$51</c:f>
              <c:strCache>
                <c:ptCount val="17"/>
                <c:pt idx="0">
                  <c:v>p1</c:v>
                </c:pt>
                <c:pt idx="1">
                  <c:v>p2</c:v>
                </c:pt>
                <c:pt idx="2">
                  <c:v>p3</c:v>
                </c:pt>
                <c:pt idx="3">
                  <c:v>p4</c:v>
                </c:pt>
                <c:pt idx="4">
                  <c:v>p5</c:v>
                </c:pt>
                <c:pt idx="5">
                  <c:v>p6</c:v>
                </c:pt>
                <c:pt idx="6">
                  <c:v>p7</c:v>
                </c:pt>
                <c:pt idx="7">
                  <c:v>p8</c:v>
                </c:pt>
                <c:pt idx="8">
                  <c:v>p9</c:v>
                </c:pt>
                <c:pt idx="9">
                  <c:v>p10</c:v>
                </c:pt>
                <c:pt idx="10">
                  <c:v>p11</c:v>
                </c:pt>
                <c:pt idx="11">
                  <c:v>p12</c:v>
                </c:pt>
                <c:pt idx="12">
                  <c:v>p13</c:v>
                </c:pt>
                <c:pt idx="13">
                  <c:v>p14</c:v>
                </c:pt>
                <c:pt idx="14">
                  <c:v>p15</c:v>
                </c:pt>
                <c:pt idx="15">
                  <c:v>p16</c:v>
                </c:pt>
                <c:pt idx="16">
                  <c:v>p17</c:v>
                </c:pt>
              </c:strCache>
            </c:strRef>
          </c:cat>
          <c:val>
            <c:numRef>
              <c:f>'Results_protein analysis'!$M$35:$M$51</c:f>
              <c:numCache>
                <c:formatCode>General</c:formatCode>
                <c:ptCount val="17"/>
                <c:pt idx="0">
                  <c:v>0.19849389429824998</c:v>
                </c:pt>
                <c:pt idx="1">
                  <c:v>0.16682296998824997</c:v>
                </c:pt>
                <c:pt idx="2">
                  <c:v>0.17676729955824999</c:v>
                </c:pt>
                <c:pt idx="3">
                  <c:v>0.39803813913825004</c:v>
                </c:pt>
                <c:pt idx="4">
                  <c:v>0.33521262949024999</c:v>
                </c:pt>
                <c:pt idx="5">
                  <c:v>0.4161711566182501</c:v>
                </c:pt>
                <c:pt idx="6">
                  <c:v>0.32385246309825</c:v>
                </c:pt>
                <c:pt idx="7">
                  <c:v>0.64210893558825</c:v>
                </c:pt>
                <c:pt idx="8">
                  <c:v>0.60871948185425007</c:v>
                </c:pt>
                <c:pt idx="9">
                  <c:v>0.49027246649224998</c:v>
                </c:pt>
                <c:pt idx="10">
                  <c:v>0.49671643241824998</c:v>
                </c:pt>
                <c:pt idx="11">
                  <c:v>0.61456494830425001</c:v>
                </c:pt>
                <c:pt idx="12">
                  <c:v>0.46973010390225001</c:v>
                </c:pt>
                <c:pt idx="13">
                  <c:v>0.45330244763025002</c:v>
                </c:pt>
                <c:pt idx="14">
                  <c:v>0.54861577961825003</c:v>
                </c:pt>
                <c:pt idx="15">
                  <c:v>0.33567227769224994</c:v>
                </c:pt>
                <c:pt idx="16">
                  <c:v>0.31861832458424999</c:v>
                </c:pt>
              </c:numCache>
            </c:numRef>
          </c:val>
          <c:extLst>
            <c:ext xmlns:c16="http://schemas.microsoft.com/office/drawing/2014/chart" uri="{C3380CC4-5D6E-409C-BE32-E72D297353CC}">
              <c16:uniqueId val="{00000000-BE93-43DE-87F3-852B824F230C}"/>
            </c:ext>
          </c:extLst>
        </c:ser>
        <c:dLbls>
          <c:showLegendKey val="0"/>
          <c:showVal val="0"/>
          <c:showCatName val="0"/>
          <c:showSerName val="0"/>
          <c:showPercent val="0"/>
          <c:showBubbleSize val="0"/>
        </c:dLbls>
        <c:gapWidth val="219"/>
        <c:overlap val="-27"/>
        <c:axId val="185107456"/>
        <c:axId val="93540288"/>
      </c:barChart>
      <c:catAx>
        <c:axId val="1851074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540288"/>
        <c:crosses val="autoZero"/>
        <c:auto val="1"/>
        <c:lblAlgn val="ctr"/>
        <c:lblOffset val="100"/>
        <c:noMultiLvlLbl val="0"/>
      </c:catAx>
      <c:valAx>
        <c:axId val="9354028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510745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14</xdr:col>
      <xdr:colOff>438150</xdr:colOff>
      <xdr:row>11</xdr:row>
      <xdr:rowOff>138112</xdr:rowOff>
    </xdr:from>
    <xdr:to>
      <xdr:col>22</xdr:col>
      <xdr:colOff>133350</xdr:colOff>
      <xdr:row>28</xdr:row>
      <xdr:rowOff>128587</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21</xdr:col>
      <xdr:colOff>209550</xdr:colOff>
      <xdr:row>63</xdr:row>
      <xdr:rowOff>38100</xdr:rowOff>
    </xdr:from>
    <xdr:to>
      <xdr:col>29</xdr:col>
      <xdr:colOff>219075</xdr:colOff>
      <xdr:row>80</xdr:row>
      <xdr:rowOff>119062</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485775</xdr:colOff>
      <xdr:row>63</xdr:row>
      <xdr:rowOff>47625</xdr:rowOff>
    </xdr:from>
    <xdr:to>
      <xdr:col>21</xdr:col>
      <xdr:colOff>19050</xdr:colOff>
      <xdr:row>80</xdr:row>
      <xdr:rowOff>90487</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123825</xdr:colOff>
      <xdr:row>31</xdr:row>
      <xdr:rowOff>119062</xdr:rowOff>
    </xdr:from>
    <xdr:to>
      <xdr:col>22</xdr:col>
      <xdr:colOff>428625</xdr:colOff>
      <xdr:row>48</xdr:row>
      <xdr:rowOff>109537</xdr:rowOff>
    </xdr:to>
    <xdr:graphicFrame macro="">
      <xdr:nvGraphicFramePr>
        <xdr:cNvPr id="5" name="Grafiek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VU/Protocollen/Master_template/MASTER_exampleBlank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tadata"/>
      <sheetName val="Organism_Sample"/>
      <sheetName val="Instrument_(optional)"/>
      <sheetName val="Data_"/>
      <sheetName val="Result_"/>
      <sheetName val="wksowlv0"/>
      <sheetName val="wksowlv1"/>
      <sheetName val="wksowlv2"/>
      <sheetName val="wksowlv3"/>
      <sheetName val="wksowlv4"/>
      <sheetName val="wksowlv5"/>
      <sheetName val="wksowlv6"/>
      <sheetName val="wksowlv7"/>
      <sheetName val="wksowlv8"/>
      <sheetName val="wksowlv9"/>
      <sheetName val="wksowlv10"/>
    </sheetNames>
    <sheetDataSet>
      <sheetData sheetId="0" refreshError="1"/>
      <sheetData sheetId="1" refreshError="1"/>
      <sheetData sheetId="2" refreshError="1"/>
      <sheetData sheetId="3" refreshError="1"/>
      <sheetData sheetId="4" refreshError="1"/>
      <sheetData sheetId="5">
        <row r="3">
          <cell r="B3" t="str">
            <v>activity</v>
          </cell>
        </row>
        <row r="4">
          <cell r="B4" t="str">
            <v>buffer</v>
          </cell>
        </row>
        <row r="5">
          <cell r="B5" t="str">
            <v>concentration</v>
          </cell>
        </row>
        <row r="6">
          <cell r="B6" t="str">
            <v>dilution_rate</v>
          </cell>
        </row>
        <row r="7">
          <cell r="B7" t="str">
            <v>dry_biomass</v>
          </cell>
        </row>
        <row r="8">
          <cell r="B8" t="str">
            <v>enzymeActivity</v>
          </cell>
        </row>
        <row r="9">
          <cell r="B9" t="str">
            <v>expression</v>
          </cell>
        </row>
        <row r="10">
          <cell r="B10" t="str">
            <v>extracellular_concentration</v>
          </cell>
        </row>
        <row r="11">
          <cell r="B11" t="str">
            <v>gas_flow</v>
          </cell>
        </row>
        <row r="12">
          <cell r="B12" t="str">
            <v>growth_medium</v>
          </cell>
        </row>
        <row r="13">
          <cell r="B13" t="str">
            <v>intracellular_concentration</v>
          </cell>
        </row>
        <row r="14">
          <cell r="B14" t="str">
            <v>mass</v>
          </cell>
        </row>
        <row r="15">
          <cell r="B15" t="str">
            <v>Nothing</v>
          </cell>
        </row>
        <row r="16">
          <cell r="B16" t="str">
            <v>optical_density</v>
          </cell>
        </row>
        <row r="17">
          <cell r="B17" t="str">
            <v>optical_density_600</v>
          </cell>
        </row>
        <row r="18">
          <cell r="B18" t="str">
            <v>pH</v>
          </cell>
        </row>
        <row r="19">
          <cell r="B19" t="str">
            <v>pressure</v>
          </cell>
        </row>
        <row r="20">
          <cell r="B20" t="str">
            <v>specific_concentration</v>
          </cell>
        </row>
        <row r="21">
          <cell r="B21" t="str">
            <v>temperature</v>
          </cell>
        </row>
        <row r="22">
          <cell r="B22" t="str">
            <v>volume</v>
          </cell>
        </row>
      </sheetData>
      <sheetData sheetId="6">
        <row r="3">
          <cell r="B3" t="str">
            <v>activity</v>
          </cell>
        </row>
        <row r="4">
          <cell r="B4" t="str">
            <v>Buffer</v>
          </cell>
        </row>
        <row r="5">
          <cell r="B5" t="str">
            <v>concentration</v>
          </cell>
        </row>
        <row r="6">
          <cell r="B6" t="str">
            <v>dry_biomass</v>
          </cell>
        </row>
        <row r="7">
          <cell r="B7" t="str">
            <v>enzymeActivity</v>
          </cell>
        </row>
        <row r="8">
          <cell r="B8" t="str">
            <v>expression</v>
          </cell>
        </row>
        <row r="9">
          <cell r="B9" t="str">
            <v>extracellular_concentration</v>
          </cell>
        </row>
        <row r="10">
          <cell r="B10" t="str">
            <v>gas_flow</v>
          </cell>
        </row>
        <row r="11">
          <cell r="B11" t="str">
            <v>growth_medium</v>
          </cell>
        </row>
        <row r="12">
          <cell r="B12" t="str">
            <v>intracellular_concentration</v>
          </cell>
        </row>
        <row r="13">
          <cell r="B13" t="str">
            <v>mass</v>
          </cell>
        </row>
        <row r="14">
          <cell r="B14" t="str">
            <v>optical_density</v>
          </cell>
        </row>
        <row r="15">
          <cell r="B15" t="str">
            <v>optical_density_600</v>
          </cell>
        </row>
        <row r="16">
          <cell r="B16" t="str">
            <v>pH</v>
          </cell>
        </row>
        <row r="17">
          <cell r="B17" t="str">
            <v>pressure</v>
          </cell>
        </row>
        <row r="18">
          <cell r="B18" t="str">
            <v>specific_concentration</v>
          </cell>
        </row>
        <row r="19">
          <cell r="B19" t="str">
            <v>temperature</v>
          </cell>
        </row>
        <row r="20">
          <cell r="B20" t="str">
            <v>volume</v>
          </cell>
        </row>
      </sheetData>
      <sheetData sheetId="7">
        <row r="3">
          <cell r="B3" t="str">
            <v>activity</v>
          </cell>
        </row>
        <row r="4">
          <cell r="B4" t="str">
            <v>Buffer</v>
          </cell>
        </row>
        <row r="5">
          <cell r="B5" t="str">
            <v>concentration</v>
          </cell>
        </row>
        <row r="6">
          <cell r="B6" t="str">
            <v>dry_biomass</v>
          </cell>
        </row>
        <row r="7">
          <cell r="B7" t="str">
            <v>enzymeActivity</v>
          </cell>
        </row>
        <row r="8">
          <cell r="B8" t="str">
            <v>expression</v>
          </cell>
        </row>
        <row r="9">
          <cell r="B9" t="str">
            <v>extracellular_concentration</v>
          </cell>
        </row>
        <row r="10">
          <cell r="B10" t="str">
            <v>gas_flow</v>
          </cell>
        </row>
        <row r="11">
          <cell r="B11" t="str">
            <v>growth_medium</v>
          </cell>
        </row>
        <row r="12">
          <cell r="B12" t="str">
            <v>intracellular_concentration</v>
          </cell>
        </row>
        <row r="13">
          <cell r="B13" t="str">
            <v>mass</v>
          </cell>
        </row>
        <row r="14">
          <cell r="B14" t="str">
            <v>optical_density</v>
          </cell>
        </row>
        <row r="15">
          <cell r="B15" t="str">
            <v>optical_density_600</v>
          </cell>
        </row>
        <row r="16">
          <cell r="B16" t="str">
            <v>pH</v>
          </cell>
        </row>
        <row r="17">
          <cell r="B17" t="str">
            <v>pressure</v>
          </cell>
        </row>
        <row r="18">
          <cell r="B18" t="str">
            <v>specific_concentration</v>
          </cell>
        </row>
        <row r="19">
          <cell r="B19" t="str">
            <v>temperature</v>
          </cell>
        </row>
        <row r="20">
          <cell r="B20" t="str">
            <v>volume</v>
          </cell>
        </row>
      </sheetData>
      <sheetData sheetId="8">
        <row r="3">
          <cell r="B3" t="str">
            <v>activity</v>
          </cell>
        </row>
        <row r="4">
          <cell r="B4" t="str">
            <v>Buffer</v>
          </cell>
        </row>
        <row r="5">
          <cell r="B5" t="str">
            <v>concentration</v>
          </cell>
        </row>
        <row r="6">
          <cell r="B6" t="str">
            <v>dry_biomass</v>
          </cell>
        </row>
        <row r="7">
          <cell r="B7" t="str">
            <v>enzymeActivity</v>
          </cell>
        </row>
        <row r="8">
          <cell r="B8" t="str">
            <v>expression</v>
          </cell>
        </row>
        <row r="9">
          <cell r="B9" t="str">
            <v>extracellular_concentration</v>
          </cell>
        </row>
        <row r="10">
          <cell r="B10" t="str">
            <v>gas_flow</v>
          </cell>
        </row>
        <row r="11">
          <cell r="B11" t="str">
            <v>growth_medium</v>
          </cell>
        </row>
        <row r="12">
          <cell r="B12" t="str">
            <v>intracellular_concentration</v>
          </cell>
        </row>
        <row r="13">
          <cell r="B13" t="str">
            <v>mass</v>
          </cell>
        </row>
        <row r="14">
          <cell r="B14" t="str">
            <v>optical_density</v>
          </cell>
        </row>
        <row r="15">
          <cell r="B15" t="str">
            <v>optical_density_600</v>
          </cell>
        </row>
        <row r="16">
          <cell r="B16" t="str">
            <v>pH</v>
          </cell>
        </row>
        <row r="17">
          <cell r="B17" t="str">
            <v>pressure</v>
          </cell>
        </row>
        <row r="18">
          <cell r="B18" t="str">
            <v>specific_concentration</v>
          </cell>
        </row>
        <row r="19">
          <cell r="B19" t="str">
            <v>temperature</v>
          </cell>
        </row>
        <row r="20">
          <cell r="B20" t="str">
            <v>volume</v>
          </cell>
        </row>
      </sheetData>
      <sheetData sheetId="9">
        <row r="3">
          <cell r="B3" t="str">
            <v>13C_radiolabelling</v>
          </cell>
        </row>
        <row r="4">
          <cell r="B4" t="str">
            <v>2-hybrid_system</v>
          </cell>
        </row>
        <row r="5">
          <cell r="B5" t="str">
            <v>2D_gel_electrophoresis</v>
          </cell>
        </row>
        <row r="6">
          <cell r="B6" t="str">
            <v>Accelerator_Mass_Spectrometry</v>
          </cell>
        </row>
        <row r="7">
          <cell r="B7" t="str">
            <v>affinity_chromatography</v>
          </cell>
        </row>
        <row r="8">
          <cell r="B8" t="str">
            <v>Algebraic_equation</v>
          </cell>
        </row>
        <row r="9">
          <cell r="B9" t="str">
            <v>bait_protein_tagging</v>
          </cell>
        </row>
        <row r="10">
          <cell r="B10" t="str">
            <v>Batch</v>
          </cell>
        </row>
        <row r="11">
          <cell r="B11" t="str">
            <v>binding</v>
          </cell>
        </row>
        <row r="12">
          <cell r="B12" t="str">
            <v>capillary_electrophoresis</v>
          </cell>
        </row>
        <row r="13">
          <cell r="B13" t="str">
            <v>Chemostat</v>
          </cell>
        </row>
        <row r="14">
          <cell r="B14" t="str">
            <v>chemostat_measurements</v>
          </cell>
        </row>
        <row r="15">
          <cell r="B15" t="str">
            <v>ChIP-on-chip</v>
          </cell>
        </row>
        <row r="16">
          <cell r="B16" t="str">
            <v>chromatography</v>
          </cell>
        </row>
        <row r="17">
          <cell r="B17" t="str">
            <v>CultureGrowth</v>
          </cell>
        </row>
        <row r="18">
          <cell r="B18" t="str">
            <v>custom_Array</v>
          </cell>
        </row>
        <row r="19">
          <cell r="B19" t="str">
            <v>DNA_Methylation</v>
          </cell>
        </row>
        <row r="20">
          <cell r="B20" t="str">
            <v>electrophoresis</v>
          </cell>
        </row>
        <row r="21">
          <cell r="B21" t="str">
            <v>enzymatic_activity_measurements</v>
          </cell>
        </row>
        <row r="22">
          <cell r="B22" t="str">
            <v>Exon_array</v>
          </cell>
        </row>
        <row r="23">
          <cell r="B23" t="str">
            <v>FACS</v>
          </cell>
        </row>
        <row r="24">
          <cell r="B24" t="str">
            <v>flow_cytometry</v>
          </cell>
        </row>
        <row r="25">
          <cell r="B25" t="str">
            <v>FRAP</v>
          </cell>
        </row>
        <row r="26">
          <cell r="B26" t="str">
            <v>gas_chromatography</v>
          </cell>
        </row>
        <row r="27">
          <cell r="B27" t="str">
            <v>Gas_Chromatography_Mass_Spectrometry</v>
          </cell>
        </row>
        <row r="28">
          <cell r="B28" t="str">
            <v>gel_electrophoresis</v>
          </cell>
        </row>
        <row r="29">
          <cell r="B29" t="str">
            <v>gel_filtration</v>
          </cell>
        </row>
        <row r="30">
          <cell r="B30" t="str">
            <v>HPLC</v>
          </cell>
        </row>
        <row r="31">
          <cell r="B31" t="str">
            <v>imaging</v>
          </cell>
        </row>
        <row r="32">
          <cell r="B32" t="str">
            <v>Inductively_Coupled_Plasma_Mass_Spectrometry</v>
          </cell>
        </row>
        <row r="33">
          <cell r="B33" t="str">
            <v>initial_rate_experiment</v>
          </cell>
        </row>
        <row r="34">
          <cell r="B34" t="str">
            <v>Ion_Mobility_Spectrometry_Mass_Spectrometry</v>
          </cell>
        </row>
        <row r="35">
          <cell r="B35" t="str">
            <v>Isotope_Ratio_Mass_Spectrometry</v>
          </cell>
        </row>
        <row r="36">
          <cell r="B36" t="str">
            <v>Linear_equation</v>
          </cell>
        </row>
        <row r="37">
          <cell r="B37" t="str">
            <v>liquid_chromatography-tandem_mass_spectrometry</v>
          </cell>
        </row>
        <row r="38">
          <cell r="B38" t="str">
            <v>Liquid_chromatography_Mass_Spectrometry</v>
          </cell>
        </row>
        <row r="39">
          <cell r="B39" t="str">
            <v>MALDI_TOF</v>
          </cell>
        </row>
        <row r="40">
          <cell r="B40" t="str">
            <v>mass_Spectrometry</v>
          </cell>
        </row>
        <row r="41">
          <cell r="B41" t="str">
            <v>mathematical_modelType</v>
          </cell>
        </row>
        <row r="42">
          <cell r="B42" t="str">
            <v>microarray</v>
          </cell>
        </row>
        <row r="43">
          <cell r="B43" t="str">
            <v>miRNA_microarray</v>
          </cell>
        </row>
        <row r="44">
          <cell r="B44" t="str">
            <v>molecule_labelling</v>
          </cell>
        </row>
        <row r="45">
          <cell r="B45" t="str">
            <v>NMR</v>
          </cell>
        </row>
        <row r="46">
          <cell r="B46" t="str">
            <v>Ordinary_differential_equation</v>
          </cell>
        </row>
        <row r="47">
          <cell r="B47" t="str">
            <v>Partial_differential_equation</v>
          </cell>
        </row>
        <row r="48">
          <cell r="B48" t="str">
            <v>PCR</v>
          </cell>
        </row>
        <row r="49">
          <cell r="B49" t="str">
            <v>progressive_curve_experiment</v>
          </cell>
        </row>
        <row r="50">
          <cell r="B50" t="str">
            <v>qPCR</v>
          </cell>
        </row>
        <row r="51">
          <cell r="B51" t="str">
            <v>qRT-PCR</v>
          </cell>
        </row>
        <row r="52">
          <cell r="B52" t="str">
            <v>radioactive_labelling</v>
          </cell>
        </row>
        <row r="53">
          <cell r="B53" t="str">
            <v>SDS_PAGE</v>
          </cell>
        </row>
        <row r="54">
          <cell r="B54" t="str">
            <v>SELDI_TOF</v>
          </cell>
        </row>
        <row r="55">
          <cell r="B55" t="str">
            <v>small_molecule_microarray</v>
          </cell>
        </row>
        <row r="56">
          <cell r="B56" t="str">
            <v>SNP_array</v>
          </cell>
        </row>
        <row r="57">
          <cell r="B57" t="str">
            <v>structural_methods</v>
          </cell>
        </row>
        <row r="58">
          <cell r="B58" t="str">
            <v>surface_plasmon_resonance</v>
          </cell>
        </row>
        <row r="59">
          <cell r="B59" t="str">
            <v>Tandem_Mass_Spectrometry</v>
          </cell>
        </row>
        <row r="60">
          <cell r="B60" t="str">
            <v>tiling_array</v>
          </cell>
        </row>
        <row r="61">
          <cell r="B61" t="str">
            <v>UPLC</v>
          </cell>
        </row>
      </sheetData>
      <sheetData sheetId="10">
        <row r="3">
          <cell r="B3" t="str">
            <v>Batch</v>
          </cell>
        </row>
        <row r="4">
          <cell r="B4" t="str">
            <v>Chemostat</v>
          </cell>
        </row>
      </sheetData>
      <sheetData sheetId="11">
        <row r="3">
          <cell r="B3" t="str">
            <v>activity</v>
          </cell>
        </row>
        <row r="4">
          <cell r="B4" t="str">
            <v>Buffer</v>
          </cell>
        </row>
        <row r="5">
          <cell r="B5" t="str">
            <v>concentration</v>
          </cell>
        </row>
        <row r="6">
          <cell r="B6" t="str">
            <v>dry_biomass</v>
          </cell>
        </row>
        <row r="7">
          <cell r="B7" t="str">
            <v>enzymeActivity</v>
          </cell>
        </row>
        <row r="8">
          <cell r="B8" t="str">
            <v>expression</v>
          </cell>
        </row>
        <row r="9">
          <cell r="B9" t="str">
            <v>extracellular_concentration</v>
          </cell>
        </row>
        <row r="10">
          <cell r="B10" t="str">
            <v>gas_flow</v>
          </cell>
        </row>
        <row r="11">
          <cell r="B11" t="str">
            <v>growth_medium</v>
          </cell>
        </row>
        <row r="12">
          <cell r="B12" t="str">
            <v>intracellular_concentration</v>
          </cell>
        </row>
        <row r="13">
          <cell r="B13" t="str">
            <v>mass</v>
          </cell>
        </row>
        <row r="14">
          <cell r="B14" t="str">
            <v>optical_density</v>
          </cell>
        </row>
        <row r="15">
          <cell r="B15" t="str">
            <v>optical_density_600</v>
          </cell>
        </row>
        <row r="16">
          <cell r="B16" t="str">
            <v>pH</v>
          </cell>
        </row>
        <row r="17">
          <cell r="B17" t="str">
            <v>pressure</v>
          </cell>
        </row>
        <row r="18">
          <cell r="B18" t="str">
            <v>specific_concentration</v>
          </cell>
        </row>
        <row r="19">
          <cell r="B19" t="str">
            <v>temperature</v>
          </cell>
        </row>
        <row r="20">
          <cell r="B20" t="str">
            <v>volume</v>
          </cell>
        </row>
      </sheetData>
      <sheetData sheetId="12">
        <row r="3">
          <cell r="B3" t="str">
            <v>BaCell</v>
          </cell>
        </row>
        <row r="4">
          <cell r="B4" t="str">
            <v>COSMIC</v>
          </cell>
        </row>
        <row r="5">
          <cell r="B5" t="str">
            <v>KOSMOBAC</v>
          </cell>
        </row>
        <row r="6">
          <cell r="B6" t="str">
            <v>MOSES</v>
          </cell>
        </row>
        <row r="7">
          <cell r="B7" t="str">
            <v>Noisy-Strep</v>
          </cell>
        </row>
        <row r="8">
          <cell r="B8" t="str">
            <v>PSYSMO</v>
          </cell>
        </row>
        <row r="9">
          <cell r="B9" t="str">
            <v>ScaRAB</v>
          </cell>
        </row>
        <row r="10">
          <cell r="B10" t="str">
            <v>SilicoTryp</v>
          </cell>
        </row>
        <row r="11">
          <cell r="B11" t="str">
            <v>STREAM</v>
          </cell>
        </row>
        <row r="12">
          <cell r="B12" t="str">
            <v>SulfoSys</v>
          </cell>
        </row>
        <row r="13">
          <cell r="B13" t="str">
            <v>SUMO</v>
          </cell>
        </row>
        <row r="14">
          <cell r="B14" t="str">
            <v>SysmoLab</v>
          </cell>
        </row>
        <row r="15">
          <cell r="B15" t="str">
            <v>Translucent</v>
          </cell>
        </row>
      </sheetData>
      <sheetData sheetId="13">
        <row r="3">
          <cell r="B3" t="str">
            <v>activity</v>
          </cell>
        </row>
        <row r="4">
          <cell r="B4" t="str">
            <v>Buffer</v>
          </cell>
        </row>
        <row r="5">
          <cell r="B5" t="str">
            <v>concentration</v>
          </cell>
        </row>
        <row r="6">
          <cell r="B6" t="str">
            <v>dry_biomass</v>
          </cell>
        </row>
        <row r="7">
          <cell r="B7" t="str">
            <v>enzymeActivity</v>
          </cell>
        </row>
        <row r="8">
          <cell r="B8" t="str">
            <v>expression</v>
          </cell>
        </row>
        <row r="9">
          <cell r="B9" t="str">
            <v>extracellular_concentration</v>
          </cell>
        </row>
        <row r="10">
          <cell r="B10" t="str">
            <v>gas_flow</v>
          </cell>
        </row>
        <row r="11">
          <cell r="B11" t="str">
            <v>growth_medium</v>
          </cell>
        </row>
        <row r="12">
          <cell r="B12" t="str">
            <v>intracellular_concentration</v>
          </cell>
        </row>
        <row r="13">
          <cell r="B13" t="str">
            <v>mass</v>
          </cell>
        </row>
        <row r="14">
          <cell r="B14" t="str">
            <v>optical_density</v>
          </cell>
        </row>
        <row r="15">
          <cell r="B15" t="str">
            <v>optical_density_600</v>
          </cell>
        </row>
        <row r="16">
          <cell r="B16" t="str">
            <v>pH</v>
          </cell>
        </row>
        <row r="17">
          <cell r="B17" t="str">
            <v>pressure</v>
          </cell>
        </row>
        <row r="18">
          <cell r="B18" t="str">
            <v>specific_concentration</v>
          </cell>
        </row>
        <row r="19">
          <cell r="B19" t="str">
            <v>temperature</v>
          </cell>
        </row>
        <row r="20">
          <cell r="B20" t="str">
            <v>volume</v>
          </cell>
        </row>
      </sheetData>
      <sheetData sheetId="14">
        <row r="3">
          <cell r="B3" t="str">
            <v>Bacillus_subtilis</v>
          </cell>
        </row>
        <row r="4">
          <cell r="B4" t="str">
            <v>Clostridium_acetobutylicum</v>
          </cell>
        </row>
        <row r="5">
          <cell r="B5" t="str">
            <v>Enterococcus_faecalis</v>
          </cell>
        </row>
        <row r="6">
          <cell r="B6" t="str">
            <v>Escherichia_coli</v>
          </cell>
        </row>
        <row r="7">
          <cell r="B7" t="str">
            <v>Lactococcus_lactis</v>
          </cell>
        </row>
        <row r="8">
          <cell r="B8" t="str">
            <v>Pseudomonas_fluorescens</v>
          </cell>
        </row>
        <row r="9">
          <cell r="B9" t="str">
            <v>Pseudomonas_putida</v>
          </cell>
        </row>
        <row r="10">
          <cell r="B10" t="str">
            <v>Saccharomyces_cerevisiae</v>
          </cell>
        </row>
        <row r="11">
          <cell r="B11" t="str">
            <v>Streptococcus_pneumoniae</v>
          </cell>
        </row>
        <row r="12">
          <cell r="B12" t="str">
            <v>Streptococcus_pyogenes</v>
          </cell>
        </row>
        <row r="13">
          <cell r="B13" t="str">
            <v>Streptomyces_coelicolor</v>
          </cell>
        </row>
        <row r="14">
          <cell r="B14" t="str">
            <v>Sulfolobus_solfataricus</v>
          </cell>
        </row>
        <row r="15">
          <cell r="B15" t="str">
            <v>Trypanosoma_brucei</v>
          </cell>
        </row>
      </sheetData>
      <sheetData sheetId="15">
        <row r="3">
          <cell r="B3" t="str">
            <v>amplification</v>
          </cell>
        </row>
        <row r="4">
          <cell r="B4" t="str">
            <v>by-product_formation</v>
          </cell>
        </row>
        <row r="5">
          <cell r="B5" t="str">
            <v>catabolic_response</v>
          </cell>
        </row>
        <row r="6">
          <cell r="B6" t="str">
            <v>cell_growth_optimisation</v>
          </cell>
        </row>
        <row r="7">
          <cell r="B7" t="str">
            <v>cell_size</v>
          </cell>
        </row>
        <row r="8">
          <cell r="B8" t="str">
            <v>Comparative_genomic_hybridization</v>
          </cell>
        </row>
        <row r="9">
          <cell r="B9" t="str">
            <v>comparative_genomics</v>
          </cell>
        </row>
        <row r="10">
          <cell r="B10" t="str">
            <v>continuousEnzymatic</v>
          </cell>
        </row>
        <row r="11">
          <cell r="B11" t="str">
            <v>discontinuousEnzymatic</v>
          </cell>
        </row>
        <row r="12">
          <cell r="B12" t="str">
            <v>DNA_sequencing</v>
          </cell>
        </row>
        <row r="13">
          <cell r="B13" t="str">
            <v>enzymaticAssay</v>
          </cell>
        </row>
        <row r="14">
          <cell r="B14" t="str">
            <v>Extracellular_Metabolite_concentration</v>
          </cell>
        </row>
        <row r="15">
          <cell r="B15" t="str">
            <v>flux_balance_analysis</v>
          </cell>
        </row>
        <row r="16">
          <cell r="B16" t="str">
            <v>fluxomics</v>
          </cell>
        </row>
        <row r="17">
          <cell r="B17" t="str">
            <v>gene_expression_profiling</v>
          </cell>
        </row>
        <row r="18">
          <cell r="B18" t="str">
            <v>genome-scale_enzyme_activity_profiling</v>
          </cell>
        </row>
        <row r="19">
          <cell r="B19" t="str">
            <v>genomics</v>
          </cell>
        </row>
        <row r="20">
          <cell r="B20" t="str">
            <v>genotyping</v>
          </cell>
        </row>
        <row r="21">
          <cell r="B21" t="str">
            <v>glucose_pulse</v>
          </cell>
        </row>
        <row r="22">
          <cell r="B22" t="str">
            <v>immune_precipitation</v>
          </cell>
        </row>
        <row r="23">
          <cell r="B23" t="str">
            <v>interactomics</v>
          </cell>
        </row>
        <row r="24">
          <cell r="B24" t="str">
            <v>Intracellular_Metabolite_Concentration</v>
          </cell>
        </row>
        <row r="25">
          <cell r="B25" t="str">
            <v>limited_media_growth</v>
          </cell>
        </row>
        <row r="26">
          <cell r="B26" t="str">
            <v>Metabolite_concentration</v>
          </cell>
        </row>
        <row r="27">
          <cell r="B27" t="str">
            <v>metabolite_profiling</v>
          </cell>
        </row>
        <row r="28">
          <cell r="B28" t="str">
            <v>metabolomics</v>
          </cell>
        </row>
        <row r="29">
          <cell r="B29" t="str">
            <v>metabonomics</v>
          </cell>
        </row>
        <row r="30">
          <cell r="B30" t="str">
            <v>methylation_profiling</v>
          </cell>
        </row>
        <row r="31">
          <cell r="B31" t="str">
            <v>microRNA_profiling</v>
          </cell>
        </row>
        <row r="32">
          <cell r="B32" t="str">
            <v>organism_or_strain_characterisation</v>
          </cell>
        </row>
        <row r="33">
          <cell r="B33" t="str">
            <v>post-translational_modification</v>
          </cell>
        </row>
        <row r="34">
          <cell r="B34" t="str">
            <v>primer_design</v>
          </cell>
        </row>
        <row r="35">
          <cell r="B35" t="str">
            <v>protein-protein_interaction</v>
          </cell>
        </row>
        <row r="36">
          <cell r="B36" t="str">
            <v>protein-protein_interaction_profiling</v>
          </cell>
        </row>
        <row r="37">
          <cell r="B37" t="str">
            <v>protein_expression_profiling</v>
          </cell>
        </row>
        <row r="38">
          <cell r="B38" t="str">
            <v>protein_identification</v>
          </cell>
        </row>
        <row r="39">
          <cell r="B39" t="str">
            <v>protein_purification</v>
          </cell>
        </row>
        <row r="40">
          <cell r="B40" t="str">
            <v>protein_structural_analysis</v>
          </cell>
        </row>
        <row r="41">
          <cell r="B41" t="str">
            <v>proteomics</v>
          </cell>
        </row>
        <row r="42">
          <cell r="B42" t="str">
            <v>reactomics</v>
          </cell>
        </row>
        <row r="43">
          <cell r="B43" t="str">
            <v>RNAi</v>
          </cell>
        </row>
        <row r="44">
          <cell r="B44" t="str">
            <v>single_cell</v>
          </cell>
        </row>
        <row r="45">
          <cell r="B45" t="str">
            <v>small-molecule_microarray</v>
          </cell>
        </row>
        <row r="46">
          <cell r="B46" t="str">
            <v>SNP_detection</v>
          </cell>
        </row>
        <row r="47">
          <cell r="B47" t="str">
            <v>Substrate_utilization</v>
          </cell>
        </row>
        <row r="48">
          <cell r="B48" t="str">
            <v>tiling_path</v>
          </cell>
        </row>
        <row r="49">
          <cell r="B49" t="str">
            <v>transcripomics</v>
          </cell>
        </row>
        <row r="50">
          <cell r="B50" t="str">
            <v>transcriptional_profiling</v>
          </cell>
        </row>
        <row r="51">
          <cell r="B51" t="str">
            <v>translational_profiling</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69"/>
  <sheetViews>
    <sheetView tabSelected="1" workbookViewId="0">
      <selection activeCell="B23" sqref="B23"/>
    </sheetView>
  </sheetViews>
  <sheetFormatPr defaultRowHeight="15" x14ac:dyDescent="0.25"/>
  <cols>
    <col min="1" max="1" width="32.85546875" customWidth="1"/>
    <col min="2" max="2" width="53.42578125" bestFit="1" customWidth="1"/>
    <col min="3" max="3" width="48.42578125" customWidth="1"/>
    <col min="4" max="4" width="70.7109375" customWidth="1"/>
    <col min="5" max="5" width="53.42578125" style="19" bestFit="1" customWidth="1"/>
    <col min="6" max="6" width="73.7109375" bestFit="1" customWidth="1"/>
    <col min="7" max="7" width="20.5703125" bestFit="1" customWidth="1"/>
  </cols>
  <sheetData>
    <row r="1" spans="1:6" ht="15.75" x14ac:dyDescent="0.25">
      <c r="A1" s="9" t="s">
        <v>158</v>
      </c>
      <c r="D1" s="10" t="s">
        <v>159</v>
      </c>
    </row>
    <row r="2" spans="1:6" ht="15.75" x14ac:dyDescent="0.25">
      <c r="A2" s="11"/>
      <c r="D2" s="12"/>
    </row>
    <row r="3" spans="1:6" ht="15.75" x14ac:dyDescent="0.25">
      <c r="A3" s="13" t="s">
        <v>160</v>
      </c>
      <c r="B3" t="s">
        <v>243</v>
      </c>
      <c r="D3" s="14" t="s">
        <v>161</v>
      </c>
    </row>
    <row r="4" spans="1:6" ht="15.75" x14ac:dyDescent="0.25">
      <c r="A4" s="13" t="s">
        <v>162</v>
      </c>
      <c r="B4" t="s">
        <v>163</v>
      </c>
      <c r="D4" s="14" t="s">
        <v>164</v>
      </c>
    </row>
    <row r="5" spans="1:6" ht="15.75" x14ac:dyDescent="0.25">
      <c r="A5" s="13" t="s">
        <v>165</v>
      </c>
      <c r="B5" t="s">
        <v>235</v>
      </c>
      <c r="D5" s="14" t="s">
        <v>166</v>
      </c>
    </row>
    <row r="6" spans="1:6" ht="15.75" x14ac:dyDescent="0.25">
      <c r="A6" s="13" t="s">
        <v>167</v>
      </c>
      <c r="B6">
        <v>170220</v>
      </c>
      <c r="D6" s="14" t="s">
        <v>168</v>
      </c>
    </row>
    <row r="7" spans="1:6" ht="15.75" x14ac:dyDescent="0.25">
      <c r="A7" s="13" t="s">
        <v>169</v>
      </c>
      <c r="B7">
        <v>170228</v>
      </c>
      <c r="D7" s="14" t="s">
        <v>170</v>
      </c>
    </row>
    <row r="9" spans="1:6" ht="16.5" thickBot="1" x14ac:dyDescent="0.3">
      <c r="A9" s="11"/>
      <c r="D9" s="14"/>
    </row>
    <row r="10" spans="1:6" ht="15.75" thickBot="1" x14ac:dyDescent="0.3">
      <c r="A10" s="15" t="s">
        <v>171</v>
      </c>
      <c r="D10" s="14"/>
    </row>
    <row r="11" spans="1:6" ht="15.75" x14ac:dyDescent="0.25">
      <c r="A11" s="16" t="s">
        <v>172</v>
      </c>
      <c r="B11" t="s">
        <v>236</v>
      </c>
      <c r="D11" s="17" t="s">
        <v>173</v>
      </c>
    </row>
    <row r="12" spans="1:6" ht="15.75" x14ac:dyDescent="0.25">
      <c r="A12" s="13" t="s">
        <v>174</v>
      </c>
      <c r="B12" t="s">
        <v>237</v>
      </c>
      <c r="D12" s="17" t="s">
        <v>175</v>
      </c>
    </row>
    <row r="13" spans="1:6" ht="15.75" x14ac:dyDescent="0.25">
      <c r="A13" s="18" t="s">
        <v>176</v>
      </c>
      <c r="D13" s="14" t="s">
        <v>177</v>
      </c>
    </row>
    <row r="14" spans="1:6" ht="15.75" x14ac:dyDescent="0.25">
      <c r="A14" s="18" t="s">
        <v>178</v>
      </c>
      <c r="B14" t="s">
        <v>238</v>
      </c>
      <c r="D14" s="14" t="s">
        <v>179</v>
      </c>
    </row>
    <row r="15" spans="1:6" ht="15.75" x14ac:dyDescent="0.25">
      <c r="A15" s="18" t="s">
        <v>180</v>
      </c>
      <c r="B15" t="s">
        <v>239</v>
      </c>
      <c r="D15" s="14" t="s">
        <v>181</v>
      </c>
      <c r="F15" s="19"/>
    </row>
    <row r="16" spans="1:6" ht="15.75" x14ac:dyDescent="0.25">
      <c r="A16" s="18" t="s">
        <v>182</v>
      </c>
      <c r="B16" t="s">
        <v>244</v>
      </c>
      <c r="D16" s="14"/>
      <c r="F16" s="19"/>
    </row>
    <row r="18" spans="1:4" ht="16.5" thickBot="1" x14ac:dyDescent="0.3">
      <c r="A18" s="13"/>
      <c r="D18" s="20"/>
    </row>
    <row r="19" spans="1:4" ht="15.75" thickBot="1" x14ac:dyDescent="0.3">
      <c r="A19" s="15" t="s">
        <v>183</v>
      </c>
      <c r="D19" s="14"/>
    </row>
    <row r="20" spans="1:4" ht="15.75" x14ac:dyDescent="0.25">
      <c r="A20" s="16" t="s">
        <v>184</v>
      </c>
      <c r="B20" t="s">
        <v>245</v>
      </c>
      <c r="D20" s="17" t="s">
        <v>185</v>
      </c>
    </row>
    <row r="21" spans="1:4" ht="15.75" x14ac:dyDescent="0.25">
      <c r="A21" s="13" t="s">
        <v>186</v>
      </c>
      <c r="B21" t="s">
        <v>246</v>
      </c>
      <c r="D21" s="17" t="s">
        <v>187</v>
      </c>
    </row>
    <row r="22" spans="1:4" ht="15.75" x14ac:dyDescent="0.25">
      <c r="A22" s="13" t="s">
        <v>188</v>
      </c>
      <c r="B22">
        <v>170220</v>
      </c>
      <c r="D22" s="14" t="s">
        <v>189</v>
      </c>
    </row>
    <row r="23" spans="1:4" ht="15.75" x14ac:dyDescent="0.25">
      <c r="A23" s="18" t="s">
        <v>190</v>
      </c>
      <c r="B23" t="s">
        <v>191</v>
      </c>
      <c r="D23" s="14" t="s">
        <v>192</v>
      </c>
    </row>
    <row r="24" spans="1:4" ht="15.75" x14ac:dyDescent="0.25">
      <c r="A24" s="21" t="s">
        <v>193</v>
      </c>
      <c r="B24" t="s">
        <v>194</v>
      </c>
      <c r="D24" s="14" t="s">
        <v>195</v>
      </c>
    </row>
    <row r="25" spans="1:4" ht="15.75" x14ac:dyDescent="0.25">
      <c r="A25" s="21" t="s">
        <v>196</v>
      </c>
      <c r="B25" t="s">
        <v>240</v>
      </c>
      <c r="D25" s="14" t="s">
        <v>197</v>
      </c>
    </row>
    <row r="26" spans="1:4" ht="15.75" x14ac:dyDescent="0.25">
      <c r="A26" s="13" t="s">
        <v>198</v>
      </c>
      <c r="B26" t="s">
        <v>247</v>
      </c>
      <c r="D26" s="17" t="s">
        <v>199</v>
      </c>
    </row>
    <row r="28" spans="1:4" ht="16.5" thickBot="1" x14ac:dyDescent="0.3">
      <c r="A28" s="13"/>
      <c r="D28" s="22"/>
    </row>
    <row r="29" spans="1:4" ht="15.75" thickBot="1" x14ac:dyDescent="0.3">
      <c r="A29" s="15" t="s">
        <v>200</v>
      </c>
      <c r="D29" s="14"/>
    </row>
    <row r="30" spans="1:4" ht="15.75" x14ac:dyDescent="0.25">
      <c r="A30" s="13" t="s">
        <v>201</v>
      </c>
      <c r="B30" t="s">
        <v>241</v>
      </c>
      <c r="C30" t="s">
        <v>248</v>
      </c>
      <c r="D30" s="17" t="s">
        <v>202</v>
      </c>
    </row>
    <row r="31" spans="1:4" ht="15.75" x14ac:dyDescent="0.25">
      <c r="A31" s="18" t="s">
        <v>203</v>
      </c>
      <c r="D31" s="14" t="s">
        <v>204</v>
      </c>
    </row>
    <row r="32" spans="1:4" ht="15.75" x14ac:dyDescent="0.25">
      <c r="A32" s="18" t="s">
        <v>205</v>
      </c>
      <c r="B32" t="s">
        <v>242</v>
      </c>
      <c r="C32" t="s">
        <v>249</v>
      </c>
      <c r="D32" s="14" t="s">
        <v>206</v>
      </c>
    </row>
    <row r="33" spans="1:4" ht="15.75" x14ac:dyDescent="0.25">
      <c r="A33" s="21" t="s">
        <v>207</v>
      </c>
      <c r="C33" t="s">
        <v>250</v>
      </c>
      <c r="D33" s="14" t="s">
        <v>208</v>
      </c>
    </row>
    <row r="34" spans="1:4" ht="15.75" x14ac:dyDescent="0.25">
      <c r="A34" s="13" t="s">
        <v>209</v>
      </c>
      <c r="B34" t="s">
        <v>163</v>
      </c>
      <c r="C34" t="s">
        <v>163</v>
      </c>
      <c r="D34" s="20" t="s">
        <v>210</v>
      </c>
    </row>
    <row r="35" spans="1:4" ht="15.75" x14ac:dyDescent="0.25">
      <c r="A35" s="13" t="s">
        <v>211</v>
      </c>
      <c r="C35">
        <v>170228</v>
      </c>
      <c r="D35" s="14" t="s">
        <v>212</v>
      </c>
    </row>
    <row r="36" spans="1:4" ht="15.75" x14ac:dyDescent="0.25">
      <c r="A36" s="18" t="s">
        <v>213</v>
      </c>
      <c r="D36" s="22" t="s">
        <v>214</v>
      </c>
    </row>
    <row r="37" spans="1:4" ht="15.75" thickBot="1" x14ac:dyDescent="0.3">
      <c r="D37" s="14"/>
    </row>
    <row r="38" spans="1:4" ht="16.5" thickBot="1" x14ac:dyDescent="0.3">
      <c r="A38" s="23" t="s">
        <v>215</v>
      </c>
      <c r="D38" s="24"/>
    </row>
    <row r="39" spans="1:4" ht="39" x14ac:dyDescent="0.25">
      <c r="A39" s="13" t="s">
        <v>216</v>
      </c>
      <c r="D39" s="25" t="s">
        <v>217</v>
      </c>
    </row>
    <row r="40" spans="1:4" ht="15.75" x14ac:dyDescent="0.25">
      <c r="A40" s="13" t="s">
        <v>218</v>
      </c>
      <c r="D40" s="26" t="s">
        <v>219</v>
      </c>
    </row>
    <row r="41" spans="1:4" ht="15.75" x14ac:dyDescent="0.25">
      <c r="A41" s="13" t="s">
        <v>220</v>
      </c>
      <c r="D41" s="26" t="s">
        <v>221</v>
      </c>
    </row>
    <row r="42" spans="1:4" ht="26.25" x14ac:dyDescent="0.25">
      <c r="A42" s="13" t="s">
        <v>222</v>
      </c>
      <c r="D42" s="25" t="s">
        <v>223</v>
      </c>
    </row>
    <row r="43" spans="1:4" ht="26.25" x14ac:dyDescent="0.25">
      <c r="A43" s="13" t="s">
        <v>224</v>
      </c>
      <c r="D43" s="25" t="s">
        <v>223</v>
      </c>
    </row>
    <row r="44" spans="1:4" ht="15.75" x14ac:dyDescent="0.25">
      <c r="A44" s="13" t="s">
        <v>225</v>
      </c>
      <c r="D44" s="26" t="s">
        <v>226</v>
      </c>
    </row>
    <row r="45" spans="1:4" ht="15.75" x14ac:dyDescent="0.25">
      <c r="A45" s="13"/>
      <c r="D45" s="26"/>
    </row>
    <row r="46" spans="1:4" ht="15.75" x14ac:dyDescent="0.25">
      <c r="A46" s="13" t="s">
        <v>227</v>
      </c>
      <c r="D46" s="26"/>
    </row>
    <row r="47" spans="1:4" ht="15.75" thickBot="1" x14ac:dyDescent="0.3">
      <c r="D47" s="14"/>
    </row>
    <row r="48" spans="1:4" ht="15.75" thickBot="1" x14ac:dyDescent="0.3">
      <c r="A48" s="15" t="s">
        <v>228</v>
      </c>
      <c r="D48" s="24"/>
    </row>
    <row r="49" spans="1:4" ht="64.5" x14ac:dyDescent="0.25">
      <c r="A49" s="13" t="s">
        <v>216</v>
      </c>
      <c r="D49" s="25" t="s">
        <v>229</v>
      </c>
    </row>
    <row r="50" spans="1:4" ht="15.75" x14ac:dyDescent="0.25">
      <c r="A50" s="13" t="s">
        <v>218</v>
      </c>
      <c r="D50" s="26" t="s">
        <v>230</v>
      </c>
    </row>
    <row r="51" spans="1:4" ht="15.75" x14ac:dyDescent="0.25">
      <c r="A51" s="13" t="s">
        <v>220</v>
      </c>
      <c r="D51" s="26" t="s">
        <v>231</v>
      </c>
    </row>
    <row r="52" spans="1:4" ht="26.25" x14ac:dyDescent="0.25">
      <c r="A52" s="13" t="s">
        <v>222</v>
      </c>
      <c r="D52" s="25" t="s">
        <v>232</v>
      </c>
    </row>
    <row r="53" spans="1:4" ht="26.25" x14ac:dyDescent="0.25">
      <c r="A53" s="13" t="s">
        <v>224</v>
      </c>
      <c r="D53" s="25" t="s">
        <v>232</v>
      </c>
    </row>
    <row r="54" spans="1:4" ht="15.75" x14ac:dyDescent="0.25">
      <c r="A54" s="13" t="s">
        <v>233</v>
      </c>
      <c r="D54" s="26" t="s">
        <v>234</v>
      </c>
    </row>
    <row r="55" spans="1:4" ht="15.75" x14ac:dyDescent="0.25">
      <c r="A55" s="13" t="s">
        <v>225</v>
      </c>
      <c r="D55" s="26" t="s">
        <v>226</v>
      </c>
    </row>
    <row r="56" spans="1:4" x14ac:dyDescent="0.25">
      <c r="A56" s="27"/>
      <c r="D56" s="28"/>
    </row>
    <row r="57" spans="1:4" x14ac:dyDescent="0.25">
      <c r="A57" s="29"/>
      <c r="D57" s="29"/>
    </row>
    <row r="58" spans="1:4" x14ac:dyDescent="0.25">
      <c r="A58" s="29"/>
      <c r="D58" s="29"/>
    </row>
    <row r="59" spans="1:4" x14ac:dyDescent="0.25">
      <c r="A59" s="29"/>
      <c r="D59" s="29"/>
    </row>
    <row r="60" spans="1:4" x14ac:dyDescent="0.25">
      <c r="A60" s="29"/>
      <c r="D60" s="29"/>
    </row>
    <row r="61" spans="1:4" x14ac:dyDescent="0.25">
      <c r="A61" s="29"/>
      <c r="D61" s="29"/>
    </row>
    <row r="62" spans="1:4" ht="15.75" x14ac:dyDescent="0.25">
      <c r="A62" s="30"/>
      <c r="D62" s="30"/>
    </row>
    <row r="63" spans="1:4" ht="15.75" x14ac:dyDescent="0.25">
      <c r="A63" s="30"/>
      <c r="D63" s="30"/>
    </row>
    <row r="64" spans="1:4" ht="15.75" x14ac:dyDescent="0.25">
      <c r="A64" s="30"/>
      <c r="D64" s="30"/>
    </row>
    <row r="65" spans="1:4" ht="15.75" x14ac:dyDescent="0.25">
      <c r="A65" s="30"/>
      <c r="D65" s="30"/>
    </row>
    <row r="66" spans="1:4" x14ac:dyDescent="0.25">
      <c r="A66" s="29"/>
      <c r="D66" s="29"/>
    </row>
    <row r="67" spans="1:4" x14ac:dyDescent="0.25">
      <c r="A67" s="31"/>
      <c r="D67" s="31"/>
    </row>
    <row r="68" spans="1:4" x14ac:dyDescent="0.25">
      <c r="A68" s="31"/>
      <c r="D68" s="31"/>
    </row>
    <row r="69" spans="1:4" x14ac:dyDescent="0.25">
      <c r="A69" s="31"/>
      <c r="D69" s="31"/>
    </row>
  </sheetData>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
  <sheetViews>
    <sheetView workbookViewId="0">
      <selection activeCell="F41" sqref="F41"/>
    </sheetView>
  </sheetViews>
  <sheetFormatPr defaultRowHeight="15" x14ac:dyDescent="0.25"/>
  <cols>
    <col min="1" max="1" width="10.7109375" bestFit="1" customWidth="1"/>
    <col min="8" max="8" width="45.28515625" bestFit="1" customWidth="1"/>
  </cols>
  <sheetData>
    <row r="1" spans="1:8" x14ac:dyDescent="0.25">
      <c r="F1" s="38" t="s">
        <v>111</v>
      </c>
      <c r="H1" t="s">
        <v>255</v>
      </c>
    </row>
    <row r="2" spans="1:8" x14ac:dyDescent="0.25">
      <c r="D2" t="s">
        <v>156</v>
      </c>
      <c r="E2" t="s">
        <v>157</v>
      </c>
      <c r="F2" t="s">
        <v>156</v>
      </c>
      <c r="G2" t="s">
        <v>157</v>
      </c>
    </row>
    <row r="3" spans="1:8" x14ac:dyDescent="0.25">
      <c r="A3" s="1">
        <v>42786</v>
      </c>
      <c r="B3" s="2">
        <v>0.61458333333333337</v>
      </c>
      <c r="C3">
        <v>-19</v>
      </c>
      <c r="D3">
        <f>0.14*227*6400</f>
        <v>203392.00000000003</v>
      </c>
      <c r="E3">
        <f>0.14*227*6400</f>
        <v>203392.00000000003</v>
      </c>
      <c r="F3">
        <f>AVERAGE(D3:D4)</f>
        <v>196224.00000000003</v>
      </c>
      <c r="G3">
        <f>AVERAGE(E3:E4)</f>
        <v>196224.00000000003</v>
      </c>
      <c r="H3" t="s">
        <v>254</v>
      </c>
    </row>
    <row r="4" spans="1:8" x14ac:dyDescent="0.25">
      <c r="C4">
        <v>-19</v>
      </c>
      <c r="D4">
        <f>0.14*211*6400</f>
        <v>189056.00000000003</v>
      </c>
      <c r="E4">
        <f>0.14*211*6400</f>
        <v>189056.00000000003</v>
      </c>
    </row>
    <row r="5" spans="1:8" x14ac:dyDescent="0.25">
      <c r="A5" s="1">
        <v>42787</v>
      </c>
      <c r="B5" s="2">
        <v>0.40625</v>
      </c>
      <c r="C5">
        <v>0</v>
      </c>
      <c r="D5">
        <f>109*6400*0.5</f>
        <v>348800</v>
      </c>
      <c r="E5">
        <f>111*6400*0.5</f>
        <v>355200</v>
      </c>
      <c r="F5">
        <f>AVERAGE(D5:D6)</f>
        <v>348800</v>
      </c>
      <c r="G5">
        <f>AVERAGE(E5:E6)</f>
        <v>358400</v>
      </c>
      <c r="H5" t="s">
        <v>252</v>
      </c>
    </row>
    <row r="6" spans="1:8" x14ac:dyDescent="0.25">
      <c r="C6">
        <v>0</v>
      </c>
      <c r="D6">
        <f>109*6400*0.5</f>
        <v>348800</v>
      </c>
      <c r="E6">
        <f>113*6400*0.5</f>
        <v>361600</v>
      </c>
    </row>
    <row r="7" spans="1:8" x14ac:dyDescent="0.25">
      <c r="A7" s="1">
        <v>42788</v>
      </c>
      <c r="B7" s="2">
        <v>0.40625</v>
      </c>
      <c r="C7">
        <v>24</v>
      </c>
      <c r="D7">
        <f>AVERAGE(128,115)*6400</f>
        <v>777600</v>
      </c>
      <c r="E7">
        <f>AVERAGE(143,139)*6400</f>
        <v>902400</v>
      </c>
      <c r="F7">
        <f>AVERAGE(D7:D8)</f>
        <v>787200</v>
      </c>
      <c r="G7">
        <f>AVERAGE(E7:E8)</f>
        <v>848000</v>
      </c>
      <c r="H7" t="s">
        <v>253</v>
      </c>
    </row>
    <row r="8" spans="1:8" x14ac:dyDescent="0.25">
      <c r="C8">
        <v>24</v>
      </c>
      <c r="D8">
        <f>AVERAGE(137,112)*6400</f>
        <v>796800</v>
      </c>
      <c r="E8">
        <f>AVERAGE(130,118)*6400</f>
        <v>793600</v>
      </c>
    </row>
    <row r="9" spans="1:8" x14ac:dyDescent="0.25">
      <c r="A9" s="1">
        <v>42789</v>
      </c>
      <c r="B9" s="2">
        <v>0.38541666666666669</v>
      </c>
      <c r="C9">
        <f>47.5</f>
        <v>47.5</v>
      </c>
      <c r="D9">
        <f>AVERAGE(95,71)*2*6400</f>
        <v>1062400</v>
      </c>
      <c r="E9">
        <f>AVERAGE(93,97)*2*6400</f>
        <v>1216000</v>
      </c>
      <c r="F9">
        <f>AVERAGE(D9:D10)</f>
        <v>1036800</v>
      </c>
      <c r="G9">
        <f>AVERAGE(E9:E10)</f>
        <v>1292800</v>
      </c>
      <c r="H9" t="s">
        <v>253</v>
      </c>
    </row>
    <row r="10" spans="1:8" x14ac:dyDescent="0.25">
      <c r="C10">
        <v>47.5</v>
      </c>
      <c r="D10">
        <f>AVERAGE(85,73)*2*6400</f>
        <v>1011200</v>
      </c>
      <c r="E10">
        <f>AVERAGE(99,115)*2*6400</f>
        <v>1369600</v>
      </c>
    </row>
    <row r="11" spans="1:8" x14ac:dyDescent="0.25">
      <c r="B11" s="2">
        <v>0.61111111111111105</v>
      </c>
      <c r="C11">
        <f>47.5+5.5</f>
        <v>53</v>
      </c>
      <c r="D11">
        <f>98*2*6400</f>
        <v>1254400</v>
      </c>
      <c r="E11">
        <f>120*2*6400</f>
        <v>1536000</v>
      </c>
      <c r="F11">
        <f>AVERAGE(D11:D12)</f>
        <v>1273600</v>
      </c>
      <c r="G11">
        <f>AVERAGE(E11:E12)</f>
        <v>1561600</v>
      </c>
      <c r="H11" t="s">
        <v>252</v>
      </c>
    </row>
    <row r="12" spans="1:8" x14ac:dyDescent="0.25">
      <c r="C12">
        <v>53</v>
      </c>
      <c r="D12">
        <f>101*2*6400</f>
        <v>1292800</v>
      </c>
      <c r="E12">
        <f>124*2*6400</f>
        <v>1587200</v>
      </c>
    </row>
    <row r="13" spans="1:8" x14ac:dyDescent="0.25">
      <c r="A13" s="1">
        <v>42790</v>
      </c>
      <c r="B13" s="2">
        <v>0.57291666666666663</v>
      </c>
      <c r="C13">
        <f>C11+23</f>
        <v>76</v>
      </c>
      <c r="D13">
        <f>AVERAGE(95,120)*2*6400</f>
        <v>1376000</v>
      </c>
      <c r="E13">
        <f>AVERAGE(134,154)*2*6400</f>
        <v>1843200</v>
      </c>
      <c r="F13">
        <f>AVERAGE(D13:D14)</f>
        <v>1347200</v>
      </c>
      <c r="G13">
        <f>AVERAGE(E13:E14)</f>
        <v>2054400</v>
      </c>
      <c r="H13" t="s">
        <v>253</v>
      </c>
    </row>
    <row r="14" spans="1:8" x14ac:dyDescent="0.25">
      <c r="C14">
        <v>76</v>
      </c>
      <c r="D14">
        <f>AVERAGE(109,97)*2*6400</f>
        <v>1318400</v>
      </c>
      <c r="E14">
        <f>AVERAGE(179,175)*2*6400</f>
        <v>2265600</v>
      </c>
    </row>
    <row r="15" spans="1:8" x14ac:dyDescent="0.25">
      <c r="H15" t="s">
        <v>256</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24"/>
  <sheetViews>
    <sheetView workbookViewId="0">
      <selection activeCell="I48" sqref="I48"/>
    </sheetView>
  </sheetViews>
  <sheetFormatPr defaultRowHeight="12.75" x14ac:dyDescent="0.2"/>
  <cols>
    <col min="1" max="16384" width="9.140625" style="3"/>
  </cols>
  <sheetData>
    <row r="1" spans="1:42" x14ac:dyDescent="0.2">
      <c r="C1" s="3" t="s">
        <v>0</v>
      </c>
      <c r="D1" s="3" t="s">
        <v>0</v>
      </c>
      <c r="E1" s="3" t="s">
        <v>0</v>
      </c>
      <c r="F1" s="3" t="s">
        <v>0</v>
      </c>
      <c r="G1" s="3" t="s">
        <v>0</v>
      </c>
      <c r="H1" s="3" t="s">
        <v>0</v>
      </c>
      <c r="I1" s="3" t="s">
        <v>0</v>
      </c>
      <c r="J1" s="3" t="s">
        <v>0</v>
      </c>
      <c r="K1" s="3" t="s">
        <v>0</v>
      </c>
      <c r="L1" s="3" t="s">
        <v>0</v>
      </c>
      <c r="M1" s="3" t="s">
        <v>0</v>
      </c>
      <c r="N1" s="3" t="s">
        <v>0</v>
      </c>
      <c r="O1" s="3" t="s">
        <v>0</v>
      </c>
      <c r="P1" s="3" t="s">
        <v>0</v>
      </c>
      <c r="Q1" s="3" t="s">
        <v>0</v>
      </c>
      <c r="R1" s="3" t="s">
        <v>0</v>
      </c>
      <c r="S1" s="3" t="s">
        <v>0</v>
      </c>
      <c r="T1" s="3" t="s">
        <v>0</v>
      </c>
      <c r="U1" s="3" t="s">
        <v>0</v>
      </c>
      <c r="V1" s="3" t="s">
        <v>0</v>
      </c>
      <c r="W1" s="3" t="s">
        <v>0</v>
      </c>
      <c r="X1" s="3" t="s">
        <v>0</v>
      </c>
      <c r="Y1" s="3" t="s">
        <v>0</v>
      </c>
      <c r="Z1" s="3" t="s">
        <v>0</v>
      </c>
      <c r="AA1" s="3" t="s">
        <v>0</v>
      </c>
      <c r="AB1" s="3" t="s">
        <v>0</v>
      </c>
      <c r="AC1" s="3" t="s">
        <v>0</v>
      </c>
      <c r="AD1" s="3" t="s">
        <v>0</v>
      </c>
      <c r="AE1" s="3" t="s">
        <v>0</v>
      </c>
      <c r="AF1" s="3" t="s">
        <v>0</v>
      </c>
      <c r="AG1" s="3" t="s">
        <v>0</v>
      </c>
      <c r="AH1" s="3" t="s">
        <v>0</v>
      </c>
      <c r="AI1" s="3" t="s">
        <v>0</v>
      </c>
      <c r="AJ1" s="3" t="s">
        <v>0</v>
      </c>
      <c r="AK1" s="3" t="s">
        <v>0</v>
      </c>
      <c r="AL1" s="3" t="s">
        <v>0</v>
      </c>
      <c r="AM1" s="3" t="s">
        <v>0</v>
      </c>
      <c r="AN1" s="3" t="s">
        <v>0</v>
      </c>
      <c r="AO1" s="3" t="s">
        <v>0</v>
      </c>
      <c r="AP1" s="3" t="s">
        <v>0</v>
      </c>
    </row>
    <row r="2" spans="1:42" x14ac:dyDescent="0.2">
      <c r="A2" s="3" t="s">
        <v>1</v>
      </c>
    </row>
    <row r="4" spans="1:42" x14ac:dyDescent="0.2">
      <c r="A4" s="3" t="s">
        <v>2</v>
      </c>
    </row>
    <row r="6" spans="1:42" x14ac:dyDescent="0.2">
      <c r="A6" s="3" t="s">
        <v>3</v>
      </c>
      <c r="B6" s="3">
        <v>1</v>
      </c>
      <c r="C6" s="3">
        <v>2</v>
      </c>
      <c r="D6" s="3">
        <v>3</v>
      </c>
      <c r="E6" s="3">
        <v>4</v>
      </c>
      <c r="F6" s="3">
        <v>5</v>
      </c>
      <c r="G6" s="3">
        <v>6</v>
      </c>
      <c r="H6" s="3">
        <v>7</v>
      </c>
      <c r="I6" s="3">
        <v>8</v>
      </c>
      <c r="J6" s="3">
        <v>9</v>
      </c>
      <c r="K6" s="3">
        <v>10</v>
      </c>
      <c r="L6" s="3">
        <v>11</v>
      </c>
      <c r="M6" s="3">
        <v>12</v>
      </c>
    </row>
    <row r="7" spans="1:42" x14ac:dyDescent="0.2">
      <c r="A7" s="3" t="s">
        <v>4</v>
      </c>
      <c r="B7" s="3" t="s">
        <v>5</v>
      </c>
      <c r="C7" s="3" t="s">
        <v>6</v>
      </c>
      <c r="D7" s="3" t="s">
        <v>7</v>
      </c>
      <c r="E7" s="3" t="s">
        <v>8</v>
      </c>
      <c r="F7" s="3" t="s">
        <v>9</v>
      </c>
      <c r="G7" s="3" t="s">
        <v>10</v>
      </c>
      <c r="H7" s="3" t="s">
        <v>11</v>
      </c>
      <c r="I7" s="3" t="s">
        <v>12</v>
      </c>
      <c r="J7" s="3" t="s">
        <v>13</v>
      </c>
      <c r="K7" s="3" t="s">
        <v>14</v>
      </c>
      <c r="L7" s="3" t="s">
        <v>15</v>
      </c>
      <c r="M7" s="3" t="s">
        <v>16</v>
      </c>
    </row>
    <row r="8" spans="1:42" x14ac:dyDescent="0.2">
      <c r="A8" s="3" t="s">
        <v>17</v>
      </c>
      <c r="B8" s="3" t="s">
        <v>18</v>
      </c>
      <c r="C8" s="3" t="s">
        <v>19</v>
      </c>
      <c r="D8" s="3" t="s">
        <v>20</v>
      </c>
      <c r="E8" s="3" t="s">
        <v>21</v>
      </c>
      <c r="F8" s="3" t="s">
        <v>22</v>
      </c>
      <c r="G8" s="3" t="s">
        <v>23</v>
      </c>
      <c r="H8" s="3" t="s">
        <v>24</v>
      </c>
      <c r="I8" s="3" t="s">
        <v>25</v>
      </c>
      <c r="J8" s="3" t="s">
        <v>26</v>
      </c>
      <c r="K8" s="3" t="s">
        <v>27</v>
      </c>
      <c r="L8" s="3" t="s">
        <v>28</v>
      </c>
      <c r="M8" s="3" t="s">
        <v>29</v>
      </c>
    </row>
    <row r="9" spans="1:42" x14ac:dyDescent="0.2">
      <c r="A9" s="3" t="s">
        <v>30</v>
      </c>
      <c r="B9" s="3" t="s">
        <v>31</v>
      </c>
      <c r="C9" s="3" t="s">
        <v>32</v>
      </c>
      <c r="D9" s="3" t="s">
        <v>33</v>
      </c>
      <c r="E9" s="3" t="s">
        <v>34</v>
      </c>
      <c r="F9" s="3" t="s">
        <v>35</v>
      </c>
      <c r="G9" s="3" t="s">
        <v>36</v>
      </c>
      <c r="H9" s="3" t="s">
        <v>37</v>
      </c>
      <c r="I9" s="3" t="s">
        <v>38</v>
      </c>
      <c r="J9" s="3" t="s">
        <v>39</v>
      </c>
      <c r="K9" s="3" t="s">
        <v>40</v>
      </c>
      <c r="L9" s="3" t="s">
        <v>41</v>
      </c>
      <c r="M9" s="3" t="s">
        <v>42</v>
      </c>
    </row>
    <row r="10" spans="1:42" x14ac:dyDescent="0.2">
      <c r="A10" s="3" t="s">
        <v>43</v>
      </c>
      <c r="B10" s="3" t="s">
        <v>44</v>
      </c>
      <c r="C10" s="3" t="s">
        <v>45</v>
      </c>
      <c r="D10" s="3" t="s">
        <v>46</v>
      </c>
      <c r="E10" s="3" t="s">
        <v>47</v>
      </c>
      <c r="F10" s="3" t="s">
        <v>48</v>
      </c>
      <c r="G10" s="3" t="s">
        <v>49</v>
      </c>
      <c r="H10" s="3" t="s">
        <v>50</v>
      </c>
      <c r="I10" s="3" t="s">
        <v>51</v>
      </c>
      <c r="J10" s="3" t="s">
        <v>52</v>
      </c>
      <c r="K10" s="3" t="s">
        <v>53</v>
      </c>
      <c r="L10" s="3" t="s">
        <v>54</v>
      </c>
      <c r="M10" s="3" t="s">
        <v>55</v>
      </c>
    </row>
    <row r="11" spans="1:42" x14ac:dyDescent="0.2">
      <c r="A11" s="3" t="s">
        <v>56</v>
      </c>
      <c r="B11" s="3" t="s">
        <v>57</v>
      </c>
      <c r="C11" s="3" t="s">
        <v>58</v>
      </c>
      <c r="D11" s="3" t="s">
        <v>59</v>
      </c>
      <c r="E11" s="3" t="s">
        <v>60</v>
      </c>
      <c r="F11" s="3" t="s">
        <v>61</v>
      </c>
      <c r="G11" s="3" t="s">
        <v>62</v>
      </c>
      <c r="H11" s="3" t="s">
        <v>63</v>
      </c>
      <c r="I11" s="3" t="s">
        <v>64</v>
      </c>
      <c r="J11" s="3" t="s">
        <v>65</v>
      </c>
      <c r="K11" s="3" t="s">
        <v>66</v>
      </c>
      <c r="L11" s="3" t="s">
        <v>67</v>
      </c>
      <c r="M11" s="3" t="s">
        <v>68</v>
      </c>
    </row>
    <row r="12" spans="1:42" x14ac:dyDescent="0.2">
      <c r="A12" s="3" t="s">
        <v>69</v>
      </c>
      <c r="B12" s="3" t="s">
        <v>70</v>
      </c>
      <c r="C12" s="3" t="s">
        <v>71</v>
      </c>
      <c r="D12" s="3" t="s">
        <v>72</v>
      </c>
      <c r="E12" s="3" t="s">
        <v>73</v>
      </c>
      <c r="F12" s="3" t="s">
        <v>74</v>
      </c>
      <c r="G12" s="3" t="s">
        <v>75</v>
      </c>
      <c r="H12" s="3" t="s">
        <v>76</v>
      </c>
      <c r="I12" s="3" t="s">
        <v>77</v>
      </c>
      <c r="J12" s="3" t="s">
        <v>78</v>
      </c>
      <c r="K12" s="3" t="s">
        <v>79</v>
      </c>
      <c r="L12" s="3" t="s">
        <v>80</v>
      </c>
      <c r="M12" s="3" t="s">
        <v>81</v>
      </c>
    </row>
    <row r="13" spans="1:42" x14ac:dyDescent="0.2">
      <c r="A13" s="3" t="s">
        <v>82</v>
      </c>
      <c r="B13" s="3" t="s">
        <v>83</v>
      </c>
      <c r="C13" s="3" t="s">
        <v>84</v>
      </c>
      <c r="D13" s="3" t="s">
        <v>85</v>
      </c>
      <c r="E13" s="3" t="s">
        <v>86</v>
      </c>
      <c r="F13" s="3" t="s">
        <v>87</v>
      </c>
      <c r="G13" s="3" t="s">
        <v>88</v>
      </c>
      <c r="H13" s="3" t="s">
        <v>89</v>
      </c>
      <c r="I13" s="3" t="s">
        <v>90</v>
      </c>
      <c r="J13" s="3" t="s">
        <v>91</v>
      </c>
      <c r="K13" s="3" t="s">
        <v>92</v>
      </c>
      <c r="L13" s="3" t="s">
        <v>93</v>
      </c>
      <c r="M13" s="3" t="s">
        <v>94</v>
      </c>
    </row>
    <row r="14" spans="1:42" x14ac:dyDescent="0.2">
      <c r="A14" s="3" t="s">
        <v>95</v>
      </c>
      <c r="B14" s="3" t="s">
        <v>96</v>
      </c>
      <c r="C14" s="3" t="s">
        <v>97</v>
      </c>
      <c r="D14" s="3" t="s">
        <v>98</v>
      </c>
      <c r="E14" s="3" t="s">
        <v>99</v>
      </c>
      <c r="F14" s="3" t="s">
        <v>100</v>
      </c>
      <c r="G14" s="3" t="s">
        <v>101</v>
      </c>
      <c r="H14" s="3" t="s">
        <v>102</v>
      </c>
      <c r="I14" s="3" t="s">
        <v>103</v>
      </c>
      <c r="J14" s="3" t="s">
        <v>104</v>
      </c>
      <c r="K14" s="3" t="s">
        <v>105</v>
      </c>
      <c r="L14" s="3" t="s">
        <v>106</v>
      </c>
      <c r="M14" s="3" t="s">
        <v>107</v>
      </c>
    </row>
    <row r="16" spans="1:42" x14ac:dyDescent="0.2">
      <c r="A16" s="3" t="s">
        <v>108</v>
      </c>
      <c r="B16" s="3">
        <v>1</v>
      </c>
      <c r="C16" s="3">
        <v>2</v>
      </c>
      <c r="D16" s="3">
        <v>3</v>
      </c>
      <c r="E16" s="3">
        <v>4</v>
      </c>
      <c r="F16" s="3">
        <v>5</v>
      </c>
      <c r="G16" s="3">
        <v>6</v>
      </c>
      <c r="H16" s="3">
        <v>7</v>
      </c>
      <c r="I16" s="3">
        <v>8</v>
      </c>
      <c r="J16" s="3">
        <v>9</v>
      </c>
      <c r="K16" s="3">
        <v>10</v>
      </c>
      <c r="L16" s="3">
        <v>11</v>
      </c>
      <c r="M16" s="3">
        <v>12</v>
      </c>
    </row>
    <row r="17" spans="1:13" x14ac:dyDescent="0.2">
      <c r="A17" s="3" t="s">
        <v>4</v>
      </c>
      <c r="B17" s="4">
        <v>5.2499999999999998E-2</v>
      </c>
      <c r="C17" s="4">
        <v>5.21E-2</v>
      </c>
      <c r="D17" s="4">
        <v>5.2499999999999998E-2</v>
      </c>
      <c r="E17" s="4">
        <v>5.2600000000000001E-2</v>
      </c>
      <c r="F17" s="4">
        <v>5.1799999999999999E-2</v>
      </c>
      <c r="G17" s="4">
        <v>5.1499999999999997E-2</v>
      </c>
      <c r="H17" s="4">
        <v>5.2400000000000002E-2</v>
      </c>
      <c r="I17" s="4">
        <v>5.3600000000000002E-2</v>
      </c>
      <c r="J17" s="4">
        <v>5.3999999999999999E-2</v>
      </c>
      <c r="K17" s="4">
        <v>5.2200000000000003E-2</v>
      </c>
      <c r="L17" s="4">
        <v>5.3199999999999997E-2</v>
      </c>
      <c r="M17" s="4">
        <v>5.4100000000000002E-2</v>
      </c>
    </row>
    <row r="18" spans="1:13" x14ac:dyDescent="0.2">
      <c r="A18" s="3" t="s">
        <v>17</v>
      </c>
      <c r="B18" s="4">
        <v>5.1900000000000002E-2</v>
      </c>
      <c r="C18" s="4">
        <v>1.9117999999999999</v>
      </c>
      <c r="D18" s="4">
        <v>1.5077</v>
      </c>
      <c r="E18" s="4">
        <v>1.1184000000000001</v>
      </c>
      <c r="F18" s="4">
        <v>0.87860000000000005</v>
      </c>
      <c r="G18" s="4">
        <v>0.66620000000000001</v>
      </c>
      <c r="H18" s="4">
        <v>0.40179999999999999</v>
      </c>
      <c r="I18" s="4">
        <v>0.26390000000000002</v>
      </c>
      <c r="J18" s="4">
        <v>0.13</v>
      </c>
      <c r="K18" s="4">
        <v>9.6500000000000002E-2</v>
      </c>
      <c r="L18" s="4">
        <v>5.3100000000000001E-2</v>
      </c>
      <c r="M18" s="4">
        <v>5.28E-2</v>
      </c>
    </row>
    <row r="19" spans="1:13" x14ac:dyDescent="0.2">
      <c r="A19" s="3" t="s">
        <v>30</v>
      </c>
      <c r="B19" s="4">
        <v>5.2299999999999999E-2</v>
      </c>
      <c r="C19" s="4">
        <v>1.8366</v>
      </c>
      <c r="D19" s="4">
        <v>1.508</v>
      </c>
      <c r="E19" s="4">
        <v>1.0759000000000001</v>
      </c>
      <c r="F19" s="4">
        <v>0.86009999999999998</v>
      </c>
      <c r="G19" s="4">
        <v>0.64929999999999999</v>
      </c>
      <c r="H19" s="4">
        <v>0.4375</v>
      </c>
      <c r="I19" s="4">
        <v>0.2571</v>
      </c>
      <c r="J19" s="4">
        <v>0.12959999999999999</v>
      </c>
      <c r="K19" s="4">
        <v>9.5399999999999999E-2</v>
      </c>
      <c r="L19" s="4">
        <v>5.2499999999999998E-2</v>
      </c>
      <c r="M19" s="4">
        <v>5.1999999999999998E-2</v>
      </c>
    </row>
    <row r="20" spans="1:13" x14ac:dyDescent="0.2">
      <c r="A20" s="3" t="s">
        <v>43</v>
      </c>
      <c r="B20" s="4">
        <v>5.2400000000000002E-2</v>
      </c>
      <c r="C20" s="4">
        <v>5.21E-2</v>
      </c>
      <c r="D20" s="4">
        <v>5.1900000000000002E-2</v>
      </c>
      <c r="E20" s="4">
        <v>5.3100000000000001E-2</v>
      </c>
      <c r="F20" s="4">
        <v>5.1999999999999998E-2</v>
      </c>
      <c r="G20" s="4">
        <v>5.2900000000000003E-2</v>
      </c>
      <c r="H20" s="4">
        <v>5.33E-2</v>
      </c>
      <c r="I20" s="4">
        <v>5.2699999999999997E-2</v>
      </c>
      <c r="J20" s="4">
        <v>5.28E-2</v>
      </c>
      <c r="K20" s="4">
        <v>5.2499999999999998E-2</v>
      </c>
      <c r="L20" s="4">
        <v>5.2299999999999999E-2</v>
      </c>
      <c r="M20" s="4">
        <v>5.2900000000000003E-2</v>
      </c>
    </row>
    <row r="21" spans="1:13" x14ac:dyDescent="0.2">
      <c r="A21" s="3" t="s">
        <v>56</v>
      </c>
      <c r="B21" s="4">
        <v>0.32740000000000002</v>
      </c>
      <c r="C21" s="4">
        <v>0.29399999999999998</v>
      </c>
      <c r="D21" s="4">
        <v>0.30530000000000002</v>
      </c>
      <c r="E21" s="4">
        <v>0.54459999999999997</v>
      </c>
      <c r="F21" s="4">
        <v>0.47289999999999999</v>
      </c>
      <c r="G21" s="4">
        <v>0.54900000000000004</v>
      </c>
      <c r="H21" s="4">
        <v>0.45300000000000001</v>
      </c>
      <c r="I21" s="4">
        <v>0.76229999999999998</v>
      </c>
      <c r="J21" s="4">
        <v>0.7258</v>
      </c>
      <c r="K21" s="4">
        <v>0.60309999999999997</v>
      </c>
      <c r="L21" s="4">
        <v>0.59289999999999998</v>
      </c>
      <c r="M21" s="4">
        <v>0.74429999999999996</v>
      </c>
    </row>
    <row r="22" spans="1:13" x14ac:dyDescent="0.2">
      <c r="A22" s="3" t="s">
        <v>69</v>
      </c>
      <c r="B22" s="4">
        <v>0.61129999999999995</v>
      </c>
      <c r="C22" s="4">
        <v>0.58850000000000002</v>
      </c>
      <c r="D22" s="4">
        <v>0.67449999999999999</v>
      </c>
      <c r="E22" s="4">
        <v>0.4587</v>
      </c>
      <c r="F22" s="4">
        <v>0.44309999999999999</v>
      </c>
      <c r="G22" s="4">
        <v>5.3100000000000001E-2</v>
      </c>
      <c r="H22" s="4">
        <v>5.2400000000000002E-2</v>
      </c>
      <c r="I22" s="4">
        <v>5.28E-2</v>
      </c>
      <c r="J22" s="4">
        <v>5.2600000000000001E-2</v>
      </c>
      <c r="K22" s="4">
        <v>5.28E-2</v>
      </c>
      <c r="L22" s="4">
        <v>5.2499999999999998E-2</v>
      </c>
      <c r="M22" s="4">
        <v>5.2200000000000003E-2</v>
      </c>
    </row>
    <row r="23" spans="1:13" x14ac:dyDescent="0.2">
      <c r="A23" s="3" t="s">
        <v>82</v>
      </c>
      <c r="B23" s="4">
        <v>0.21729999999999999</v>
      </c>
      <c r="C23" s="4">
        <v>0.1973</v>
      </c>
      <c r="D23" s="4">
        <v>0.20319999999999999</v>
      </c>
      <c r="E23" s="4">
        <v>0.33069999999999999</v>
      </c>
      <c r="F23" s="4">
        <v>0.2984</v>
      </c>
      <c r="G23" s="4">
        <v>0.34860000000000002</v>
      </c>
      <c r="H23" s="4">
        <v>0.29609999999999997</v>
      </c>
      <c r="I23" s="4">
        <v>0.47720000000000001</v>
      </c>
      <c r="J23" s="4">
        <v>0.46189999999999998</v>
      </c>
      <c r="K23" s="4">
        <v>0.40110000000000001</v>
      </c>
      <c r="L23" s="4">
        <v>0.41360000000000002</v>
      </c>
      <c r="M23" s="4">
        <v>0.45789999999999997</v>
      </c>
    </row>
    <row r="24" spans="1:13" x14ac:dyDescent="0.2">
      <c r="A24" s="3" t="s">
        <v>95</v>
      </c>
      <c r="B24" s="4">
        <v>0.37409999999999999</v>
      </c>
      <c r="C24" s="4">
        <v>0.36840000000000001</v>
      </c>
      <c r="D24" s="4">
        <v>0.42559999999999998</v>
      </c>
      <c r="E24" s="4">
        <v>0.30649999999999999</v>
      </c>
      <c r="F24" s="4">
        <v>0.2954</v>
      </c>
      <c r="G24" s="4">
        <v>5.2299999999999999E-2</v>
      </c>
      <c r="H24" s="4">
        <v>5.2600000000000001E-2</v>
      </c>
      <c r="I24" s="4">
        <v>5.3900000000000003E-2</v>
      </c>
      <c r="J24" s="4">
        <v>5.3699999999999998E-2</v>
      </c>
      <c r="K24" s="4">
        <v>5.3499999999999999E-2</v>
      </c>
      <c r="L24" s="4">
        <v>5.2699999999999997E-2</v>
      </c>
      <c r="M24" s="4">
        <v>5.4399999999999997E-2</v>
      </c>
    </row>
  </sheetData>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
  <sheetViews>
    <sheetView workbookViewId="0">
      <selection activeCell="I34" sqref="I34"/>
    </sheetView>
  </sheetViews>
  <sheetFormatPr defaultRowHeight="15" x14ac:dyDescent="0.25"/>
  <sheetData>
    <row r="1" spans="1:16" x14ac:dyDescent="0.25">
      <c r="A1" s="32"/>
      <c r="B1" s="32"/>
      <c r="C1" s="32"/>
      <c r="D1" s="32"/>
      <c r="E1" s="32"/>
      <c r="F1" s="32"/>
      <c r="G1" s="32"/>
      <c r="H1" s="32"/>
      <c r="I1" s="32"/>
      <c r="J1" s="32"/>
      <c r="K1" s="32"/>
      <c r="L1" s="32"/>
      <c r="M1" s="32"/>
      <c r="N1" s="32"/>
      <c r="O1" s="32"/>
      <c r="P1" s="32"/>
    </row>
    <row r="2" spans="1:16" x14ac:dyDescent="0.25">
      <c r="A2" s="32"/>
      <c r="B2" s="33"/>
      <c r="C2" s="34">
        <v>1</v>
      </c>
      <c r="D2" s="34">
        <v>2</v>
      </c>
      <c r="E2" s="34">
        <v>3</v>
      </c>
      <c r="F2" s="34">
        <v>4</v>
      </c>
      <c r="G2" s="34">
        <v>5</v>
      </c>
      <c r="H2" s="34">
        <v>6</v>
      </c>
      <c r="I2" s="34">
        <v>7</v>
      </c>
      <c r="J2" s="34">
        <v>8</v>
      </c>
      <c r="K2" s="34">
        <v>9</v>
      </c>
      <c r="L2" s="34">
        <v>10</v>
      </c>
      <c r="M2" s="34">
        <v>11</v>
      </c>
      <c r="N2" s="34">
        <v>12</v>
      </c>
      <c r="O2" s="35"/>
      <c r="P2" s="32"/>
    </row>
    <row r="3" spans="1:16" x14ac:dyDescent="0.25">
      <c r="A3" s="32"/>
      <c r="B3" s="34" t="s">
        <v>4</v>
      </c>
      <c r="C3" s="33"/>
      <c r="D3" s="33"/>
      <c r="E3" s="33"/>
      <c r="F3" s="33"/>
      <c r="G3" s="33"/>
      <c r="H3" s="33"/>
      <c r="I3" s="33"/>
      <c r="J3" s="33"/>
      <c r="K3" s="33"/>
      <c r="L3" s="33"/>
      <c r="M3" s="33"/>
      <c r="N3" s="33"/>
      <c r="O3" s="35"/>
      <c r="P3" s="32"/>
    </row>
    <row r="4" spans="1:16" x14ac:dyDescent="0.25">
      <c r="A4" s="32"/>
      <c r="B4" s="34" t="s">
        <v>17</v>
      </c>
      <c r="C4" s="36"/>
      <c r="D4" s="33">
        <v>2</v>
      </c>
      <c r="E4" s="33">
        <v>1.5</v>
      </c>
      <c r="F4" s="33">
        <v>1</v>
      </c>
      <c r="G4" s="33">
        <v>0.75</v>
      </c>
      <c r="H4" s="33">
        <v>0.5</v>
      </c>
      <c r="I4" s="33">
        <v>0.25</v>
      </c>
      <c r="J4" s="33">
        <v>0.125</v>
      </c>
      <c r="K4" s="33">
        <v>2.5000000000000001E-2</v>
      </c>
      <c r="L4" s="33">
        <v>0</v>
      </c>
      <c r="M4" s="33"/>
      <c r="N4" s="33"/>
      <c r="O4" s="37" t="s">
        <v>251</v>
      </c>
      <c r="P4" s="32"/>
    </row>
    <row r="5" spans="1:16" x14ac:dyDescent="0.25">
      <c r="A5" s="32"/>
      <c r="B5" s="34" t="s">
        <v>30</v>
      </c>
      <c r="C5" s="36"/>
      <c r="D5" s="33">
        <v>2</v>
      </c>
      <c r="E5" s="33">
        <v>1.5</v>
      </c>
      <c r="F5" s="33">
        <v>1</v>
      </c>
      <c r="G5" s="33">
        <v>0.75</v>
      </c>
      <c r="H5" s="33">
        <v>0.5</v>
      </c>
      <c r="I5" s="33">
        <v>0.25</v>
      </c>
      <c r="J5" s="33">
        <v>0.125</v>
      </c>
      <c r="K5" s="33">
        <v>2.5000000000000001E-2</v>
      </c>
      <c r="L5" s="33">
        <v>0</v>
      </c>
      <c r="M5" s="33"/>
      <c r="N5" s="33"/>
      <c r="O5" s="37"/>
      <c r="P5" s="32"/>
    </row>
    <row r="6" spans="1:16" x14ac:dyDescent="0.25">
      <c r="A6" s="32"/>
      <c r="B6" s="34" t="s">
        <v>43</v>
      </c>
      <c r="C6" s="33"/>
      <c r="D6" s="33"/>
      <c r="E6" s="33"/>
      <c r="F6" s="33"/>
      <c r="G6" s="33"/>
      <c r="H6" s="33"/>
      <c r="I6" s="33"/>
      <c r="J6" s="33"/>
      <c r="K6" s="33"/>
      <c r="L6" s="33"/>
      <c r="M6" s="33"/>
      <c r="N6" s="33"/>
      <c r="O6" s="37"/>
      <c r="P6" s="32"/>
    </row>
    <row r="7" spans="1:16" x14ac:dyDescent="0.25">
      <c r="A7" s="32"/>
      <c r="B7" s="34" t="s">
        <v>56</v>
      </c>
      <c r="C7" s="33">
        <v>1</v>
      </c>
      <c r="D7" s="33">
        <v>2</v>
      </c>
      <c r="E7" s="33">
        <v>3</v>
      </c>
      <c r="F7" s="33">
        <v>4</v>
      </c>
      <c r="G7" s="33">
        <v>5</v>
      </c>
      <c r="H7" s="33">
        <v>6</v>
      </c>
      <c r="I7" s="33">
        <v>7</v>
      </c>
      <c r="J7" s="33">
        <v>8</v>
      </c>
      <c r="K7" s="33">
        <v>9</v>
      </c>
      <c r="L7" s="33">
        <v>10</v>
      </c>
      <c r="M7" s="33">
        <v>11</v>
      </c>
      <c r="N7" s="33">
        <v>12</v>
      </c>
      <c r="O7" s="37" t="s">
        <v>115</v>
      </c>
      <c r="P7" s="32"/>
    </row>
    <row r="8" spans="1:16" x14ac:dyDescent="0.25">
      <c r="A8" s="32"/>
      <c r="B8" s="34" t="s">
        <v>69</v>
      </c>
      <c r="C8" s="33">
        <v>13</v>
      </c>
      <c r="D8" s="33">
        <v>14</v>
      </c>
      <c r="E8" s="33">
        <v>15</v>
      </c>
      <c r="F8" s="33">
        <v>16</v>
      </c>
      <c r="G8" s="33">
        <v>17</v>
      </c>
      <c r="H8" s="33"/>
      <c r="I8" s="33"/>
      <c r="J8" s="33"/>
      <c r="K8" s="33"/>
      <c r="L8" s="33"/>
      <c r="M8" s="33"/>
      <c r="N8" s="33"/>
      <c r="O8" s="37"/>
      <c r="P8" s="32"/>
    </row>
    <row r="9" spans="1:16" x14ac:dyDescent="0.25">
      <c r="A9" s="32"/>
      <c r="B9" s="34" t="s">
        <v>82</v>
      </c>
      <c r="C9" s="33">
        <v>1</v>
      </c>
      <c r="D9" s="33">
        <v>2</v>
      </c>
      <c r="E9" s="33">
        <v>3</v>
      </c>
      <c r="F9" s="33">
        <v>4</v>
      </c>
      <c r="G9" s="33">
        <v>5</v>
      </c>
      <c r="H9" s="33">
        <v>6</v>
      </c>
      <c r="I9" s="33">
        <v>7</v>
      </c>
      <c r="J9" s="33">
        <v>8</v>
      </c>
      <c r="K9" s="33">
        <v>9</v>
      </c>
      <c r="L9" s="33">
        <v>10</v>
      </c>
      <c r="M9" s="33">
        <v>11</v>
      </c>
      <c r="N9" s="33">
        <v>12</v>
      </c>
      <c r="O9" s="37" t="s">
        <v>116</v>
      </c>
      <c r="P9" s="32"/>
    </row>
    <row r="10" spans="1:16" x14ac:dyDescent="0.25">
      <c r="A10" s="32"/>
      <c r="B10" s="34" t="s">
        <v>95</v>
      </c>
      <c r="C10" s="33">
        <v>13</v>
      </c>
      <c r="D10" s="33">
        <v>14</v>
      </c>
      <c r="E10" s="33">
        <v>15</v>
      </c>
      <c r="F10" s="33">
        <v>16</v>
      </c>
      <c r="G10" s="33">
        <v>17</v>
      </c>
      <c r="H10" s="33"/>
      <c r="I10" s="33"/>
      <c r="J10" s="33"/>
      <c r="K10" s="33"/>
      <c r="L10" s="33"/>
      <c r="M10" s="33"/>
      <c r="N10" s="33"/>
      <c r="O10" s="35"/>
      <c r="P10" s="32"/>
    </row>
    <row r="11" spans="1:16" x14ac:dyDescent="0.25">
      <c r="A11" s="32"/>
      <c r="B11" s="32"/>
      <c r="C11" s="32"/>
      <c r="D11" s="32"/>
      <c r="E11" s="32"/>
      <c r="F11" s="32"/>
      <c r="G11" s="32"/>
      <c r="H11" s="32"/>
      <c r="I11" s="32"/>
      <c r="J11" s="32"/>
      <c r="K11" s="32"/>
      <c r="L11" s="32"/>
      <c r="M11" s="32"/>
      <c r="N11" s="32"/>
      <c r="O11" s="32"/>
      <c r="P11" s="32"/>
    </row>
    <row r="12" spans="1:16" x14ac:dyDescent="0.25">
      <c r="A12" s="32"/>
      <c r="B12" s="32"/>
      <c r="C12" s="32"/>
      <c r="D12" s="32"/>
      <c r="E12" s="32"/>
      <c r="F12" s="32"/>
      <c r="G12" s="32"/>
      <c r="H12" s="32"/>
      <c r="I12" s="32"/>
      <c r="J12" s="32"/>
      <c r="K12" s="32"/>
      <c r="L12" s="32"/>
      <c r="M12" s="32"/>
      <c r="N12" s="32"/>
      <c r="O12" s="32"/>
      <c r="P12" s="32"/>
    </row>
    <row r="13" spans="1:16" x14ac:dyDescent="0.25">
      <c r="A13" s="32"/>
      <c r="B13" s="32"/>
      <c r="C13" s="32"/>
      <c r="D13" s="32"/>
      <c r="E13" s="32"/>
      <c r="F13" s="32"/>
      <c r="G13" s="32"/>
      <c r="H13" s="32"/>
      <c r="I13" s="32"/>
      <c r="J13" s="32"/>
      <c r="K13" s="32"/>
      <c r="L13" s="32"/>
      <c r="M13" s="32"/>
      <c r="N13" s="32"/>
      <c r="O13" s="32"/>
      <c r="P13" s="32"/>
    </row>
    <row r="14" spans="1:16" x14ac:dyDescent="0.25">
      <c r="A14" s="32"/>
      <c r="B14" s="32"/>
      <c r="C14" s="32"/>
      <c r="D14" s="32"/>
      <c r="E14" s="32"/>
      <c r="F14" s="32"/>
      <c r="G14" s="32"/>
      <c r="H14" s="32"/>
      <c r="I14" s="32"/>
      <c r="J14" s="32"/>
      <c r="K14" s="32"/>
      <c r="L14" s="32"/>
      <c r="M14" s="32"/>
      <c r="N14" s="32"/>
      <c r="O14" s="32"/>
      <c r="P14" s="32"/>
    </row>
  </sheetData>
  <pageMargins left="0.7" right="0.7" top="0.75" bottom="0.75" header="0.3" footer="0.3"/>
  <pageSetup paperSize="9" scale="95"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P84"/>
  <sheetViews>
    <sheetView workbookViewId="0">
      <selection activeCell="Y42" sqref="Y42"/>
    </sheetView>
  </sheetViews>
  <sheetFormatPr defaultRowHeight="12.75" x14ac:dyDescent="0.2"/>
  <cols>
    <col min="1" max="9" width="9.140625" style="3"/>
    <col min="10" max="10" width="12.42578125" style="3" bestFit="1" customWidth="1"/>
    <col min="11" max="16384" width="9.140625" style="3"/>
  </cols>
  <sheetData>
    <row r="1" spans="1:42" x14ac:dyDescent="0.2">
      <c r="C1" s="3" t="s">
        <v>0</v>
      </c>
      <c r="D1" s="3" t="s">
        <v>0</v>
      </c>
      <c r="E1" s="3" t="s">
        <v>0</v>
      </c>
      <c r="F1" s="3" t="s">
        <v>0</v>
      </c>
      <c r="G1" s="3" t="s">
        <v>0</v>
      </c>
      <c r="H1" s="3" t="s">
        <v>0</v>
      </c>
      <c r="I1" s="3" t="s">
        <v>0</v>
      </c>
      <c r="J1" s="3" t="s">
        <v>0</v>
      </c>
      <c r="K1" s="3" t="s">
        <v>0</v>
      </c>
      <c r="L1" s="3" t="s">
        <v>0</v>
      </c>
      <c r="M1" s="3" t="s">
        <v>0</v>
      </c>
      <c r="N1" s="3" t="s">
        <v>0</v>
      </c>
      <c r="O1" s="3" t="s">
        <v>0</v>
      </c>
      <c r="P1" s="3" t="s">
        <v>0</v>
      </c>
      <c r="Q1" s="3" t="s">
        <v>0</v>
      </c>
      <c r="R1" s="3" t="s">
        <v>0</v>
      </c>
      <c r="S1" s="3" t="s">
        <v>0</v>
      </c>
      <c r="T1" s="3" t="s">
        <v>0</v>
      </c>
      <c r="U1" s="3" t="s">
        <v>0</v>
      </c>
      <c r="V1" s="3" t="s">
        <v>0</v>
      </c>
      <c r="W1" s="3" t="s">
        <v>0</v>
      </c>
      <c r="X1" s="3" t="s">
        <v>0</v>
      </c>
      <c r="Y1" s="3" t="s">
        <v>0</v>
      </c>
      <c r="Z1" s="3" t="s">
        <v>0</v>
      </c>
      <c r="AA1" s="3" t="s">
        <v>0</v>
      </c>
      <c r="AB1" s="3" t="s">
        <v>0</v>
      </c>
      <c r="AC1" s="3" t="s">
        <v>0</v>
      </c>
      <c r="AD1" s="3" t="s">
        <v>0</v>
      </c>
      <c r="AE1" s="3" t="s">
        <v>0</v>
      </c>
      <c r="AF1" s="3" t="s">
        <v>0</v>
      </c>
      <c r="AG1" s="3" t="s">
        <v>0</v>
      </c>
      <c r="AH1" s="3" t="s">
        <v>0</v>
      </c>
      <c r="AI1" s="3" t="s">
        <v>0</v>
      </c>
      <c r="AJ1" s="3" t="s">
        <v>0</v>
      </c>
      <c r="AK1" s="3" t="s">
        <v>0</v>
      </c>
      <c r="AL1" s="3" t="s">
        <v>0</v>
      </c>
      <c r="AM1" s="3" t="s">
        <v>0</v>
      </c>
      <c r="AN1" s="3" t="s">
        <v>0</v>
      </c>
      <c r="AO1" s="3" t="s">
        <v>0</v>
      </c>
      <c r="AP1" s="3" t="s">
        <v>0</v>
      </c>
    </row>
    <row r="2" spans="1:42" x14ac:dyDescent="0.2">
      <c r="A2" s="3" t="s">
        <v>1</v>
      </c>
    </row>
    <row r="4" spans="1:42" x14ac:dyDescent="0.2">
      <c r="A4" s="3" t="s">
        <v>2</v>
      </c>
    </row>
    <row r="6" spans="1:42" x14ac:dyDescent="0.2">
      <c r="A6" s="3" t="s">
        <v>3</v>
      </c>
      <c r="B6" s="3">
        <v>1</v>
      </c>
      <c r="C6" s="3">
        <v>2</v>
      </c>
      <c r="D6" s="3">
        <v>3</v>
      </c>
      <c r="E6" s="3">
        <v>4</v>
      </c>
      <c r="F6" s="3">
        <v>5</v>
      </c>
      <c r="G6" s="3">
        <v>6</v>
      </c>
      <c r="H6" s="3">
        <v>7</v>
      </c>
      <c r="I6" s="3">
        <v>8</v>
      </c>
      <c r="J6" s="3">
        <v>9</v>
      </c>
      <c r="K6" s="3">
        <v>10</v>
      </c>
      <c r="L6" s="3">
        <v>11</v>
      </c>
      <c r="M6" s="3">
        <v>12</v>
      </c>
    </row>
    <row r="7" spans="1:42" x14ac:dyDescent="0.2">
      <c r="A7" s="3" t="s">
        <v>4</v>
      </c>
      <c r="B7" s="3" t="s">
        <v>5</v>
      </c>
      <c r="C7" s="3" t="s">
        <v>6</v>
      </c>
      <c r="D7" s="3" t="s">
        <v>7</v>
      </c>
      <c r="E7" s="3" t="s">
        <v>8</v>
      </c>
      <c r="F7" s="3" t="s">
        <v>9</v>
      </c>
      <c r="G7" s="3" t="s">
        <v>10</v>
      </c>
      <c r="H7" s="3" t="s">
        <v>11</v>
      </c>
      <c r="I7" s="3" t="s">
        <v>12</v>
      </c>
      <c r="J7" s="3" t="s">
        <v>13</v>
      </c>
      <c r="K7" s="3" t="s">
        <v>14</v>
      </c>
      <c r="L7" s="3" t="s">
        <v>15</v>
      </c>
      <c r="M7" s="3" t="s">
        <v>16</v>
      </c>
    </row>
    <row r="8" spans="1:42" x14ac:dyDescent="0.2">
      <c r="A8" s="3" t="s">
        <v>17</v>
      </c>
      <c r="B8" s="3" t="s">
        <v>18</v>
      </c>
      <c r="C8" s="3" t="s">
        <v>19</v>
      </c>
      <c r="D8" s="3" t="s">
        <v>20</v>
      </c>
      <c r="E8" s="3" t="s">
        <v>21</v>
      </c>
      <c r="F8" s="3" t="s">
        <v>22</v>
      </c>
      <c r="G8" s="3" t="s">
        <v>23</v>
      </c>
      <c r="H8" s="3" t="s">
        <v>24</v>
      </c>
      <c r="I8" s="3" t="s">
        <v>25</v>
      </c>
      <c r="J8" s="3" t="s">
        <v>26</v>
      </c>
      <c r="K8" s="3" t="s">
        <v>27</v>
      </c>
      <c r="L8" s="3" t="s">
        <v>28</v>
      </c>
      <c r="M8" s="3" t="s">
        <v>29</v>
      </c>
    </row>
    <row r="9" spans="1:42" x14ac:dyDescent="0.2">
      <c r="A9" s="3" t="s">
        <v>30</v>
      </c>
      <c r="B9" s="3" t="s">
        <v>31</v>
      </c>
      <c r="C9" s="3" t="s">
        <v>32</v>
      </c>
      <c r="D9" s="3" t="s">
        <v>33</v>
      </c>
      <c r="E9" s="3" t="s">
        <v>34</v>
      </c>
      <c r="F9" s="3" t="s">
        <v>35</v>
      </c>
      <c r="G9" s="3" t="s">
        <v>36</v>
      </c>
      <c r="H9" s="3" t="s">
        <v>37</v>
      </c>
      <c r="I9" s="3" t="s">
        <v>38</v>
      </c>
      <c r="J9" s="3" t="s">
        <v>39</v>
      </c>
      <c r="K9" s="3" t="s">
        <v>40</v>
      </c>
      <c r="L9" s="3" t="s">
        <v>41</v>
      </c>
      <c r="M9" s="3" t="s">
        <v>42</v>
      </c>
    </row>
    <row r="10" spans="1:42" x14ac:dyDescent="0.2">
      <c r="A10" s="3" t="s">
        <v>43</v>
      </c>
      <c r="B10" s="3" t="s">
        <v>44</v>
      </c>
      <c r="C10" s="3" t="s">
        <v>45</v>
      </c>
      <c r="D10" s="3" t="s">
        <v>46</v>
      </c>
      <c r="E10" s="3" t="s">
        <v>47</v>
      </c>
      <c r="F10" s="3" t="s">
        <v>48</v>
      </c>
      <c r="G10" s="3" t="s">
        <v>49</v>
      </c>
      <c r="H10" s="3" t="s">
        <v>50</v>
      </c>
      <c r="I10" s="3" t="s">
        <v>51</v>
      </c>
      <c r="J10" s="3" t="s">
        <v>52</v>
      </c>
      <c r="K10" s="3" t="s">
        <v>53</v>
      </c>
      <c r="L10" s="3" t="s">
        <v>54</v>
      </c>
      <c r="M10" s="3" t="s">
        <v>55</v>
      </c>
    </row>
    <row r="11" spans="1:42" x14ac:dyDescent="0.2">
      <c r="A11" s="3" t="s">
        <v>56</v>
      </c>
      <c r="B11" s="3" t="s">
        <v>57</v>
      </c>
      <c r="C11" s="3" t="s">
        <v>58</v>
      </c>
      <c r="D11" s="3" t="s">
        <v>59</v>
      </c>
      <c r="E11" s="3" t="s">
        <v>60</v>
      </c>
      <c r="F11" s="3" t="s">
        <v>61</v>
      </c>
      <c r="G11" s="3" t="s">
        <v>62</v>
      </c>
      <c r="H11" s="3" t="s">
        <v>63</v>
      </c>
      <c r="I11" s="3" t="s">
        <v>64</v>
      </c>
      <c r="J11" s="3" t="s">
        <v>65</v>
      </c>
      <c r="K11" s="3" t="s">
        <v>66</v>
      </c>
      <c r="L11" s="3" t="s">
        <v>67</v>
      </c>
      <c r="M11" s="3" t="s">
        <v>68</v>
      </c>
    </row>
    <row r="12" spans="1:42" x14ac:dyDescent="0.2">
      <c r="A12" s="3" t="s">
        <v>69</v>
      </c>
      <c r="B12" s="3" t="s">
        <v>70</v>
      </c>
      <c r="C12" s="3" t="s">
        <v>71</v>
      </c>
      <c r="D12" s="3" t="s">
        <v>72</v>
      </c>
      <c r="E12" s="3" t="s">
        <v>73</v>
      </c>
      <c r="F12" s="3" t="s">
        <v>74</v>
      </c>
      <c r="G12" s="3" t="s">
        <v>75</v>
      </c>
      <c r="H12" s="3" t="s">
        <v>76</v>
      </c>
      <c r="I12" s="3" t="s">
        <v>77</v>
      </c>
      <c r="J12" s="3" t="s">
        <v>78</v>
      </c>
      <c r="K12" s="3" t="s">
        <v>79</v>
      </c>
      <c r="L12" s="3" t="s">
        <v>80</v>
      </c>
      <c r="M12" s="3" t="s">
        <v>81</v>
      </c>
    </row>
    <row r="13" spans="1:42" x14ac:dyDescent="0.2">
      <c r="A13" s="3" t="s">
        <v>82</v>
      </c>
      <c r="B13" s="3" t="s">
        <v>83</v>
      </c>
      <c r="C13" s="3" t="s">
        <v>84</v>
      </c>
      <c r="D13" s="3" t="s">
        <v>85</v>
      </c>
      <c r="E13" s="3" t="s">
        <v>86</v>
      </c>
      <c r="F13" s="3" t="s">
        <v>87</v>
      </c>
      <c r="G13" s="3" t="s">
        <v>88</v>
      </c>
      <c r="H13" s="3" t="s">
        <v>89</v>
      </c>
      <c r="I13" s="3" t="s">
        <v>90</v>
      </c>
      <c r="J13" s="3" t="s">
        <v>91</v>
      </c>
      <c r="K13" s="3" t="s">
        <v>92</v>
      </c>
      <c r="L13" s="3" t="s">
        <v>93</v>
      </c>
      <c r="M13" s="3" t="s">
        <v>94</v>
      </c>
    </row>
    <row r="14" spans="1:42" x14ac:dyDescent="0.2">
      <c r="A14" s="3" t="s">
        <v>95</v>
      </c>
      <c r="B14" s="3" t="s">
        <v>96</v>
      </c>
      <c r="C14" s="3" t="s">
        <v>97</v>
      </c>
      <c r="D14" s="3" t="s">
        <v>98</v>
      </c>
      <c r="E14" s="3" t="s">
        <v>99</v>
      </c>
      <c r="F14" s="3" t="s">
        <v>100</v>
      </c>
      <c r="G14" s="3" t="s">
        <v>101</v>
      </c>
      <c r="H14" s="3" t="s">
        <v>102</v>
      </c>
      <c r="I14" s="3" t="s">
        <v>103</v>
      </c>
      <c r="J14" s="3" t="s">
        <v>104</v>
      </c>
      <c r="K14" s="3" t="s">
        <v>105</v>
      </c>
      <c r="L14" s="3" t="s">
        <v>106</v>
      </c>
      <c r="M14" s="3" t="s">
        <v>107</v>
      </c>
    </row>
    <row r="16" spans="1:42" x14ac:dyDescent="0.2">
      <c r="A16" s="3" t="s">
        <v>108</v>
      </c>
      <c r="B16" s="3">
        <v>1</v>
      </c>
      <c r="C16" s="3">
        <v>2</v>
      </c>
      <c r="D16" s="3">
        <v>3</v>
      </c>
      <c r="E16" s="3">
        <v>4</v>
      </c>
      <c r="F16" s="3">
        <v>5</v>
      </c>
      <c r="G16" s="3">
        <v>6</v>
      </c>
      <c r="H16" s="3">
        <v>7</v>
      </c>
      <c r="I16" s="3">
        <v>8</v>
      </c>
      <c r="J16" s="3">
        <v>9</v>
      </c>
      <c r="K16" s="3">
        <v>10</v>
      </c>
      <c r="L16" s="3">
        <v>11</v>
      </c>
      <c r="M16" s="3">
        <v>12</v>
      </c>
    </row>
    <row r="17" spans="1:13" x14ac:dyDescent="0.2">
      <c r="A17" s="3" t="s">
        <v>4</v>
      </c>
      <c r="B17" s="4">
        <v>5.2499999999999998E-2</v>
      </c>
      <c r="C17" s="4">
        <v>5.21E-2</v>
      </c>
      <c r="D17" s="4">
        <v>5.2499999999999998E-2</v>
      </c>
      <c r="E17" s="4">
        <v>5.2600000000000001E-2</v>
      </c>
      <c r="F17" s="4">
        <v>5.1799999999999999E-2</v>
      </c>
      <c r="G17" s="4">
        <v>5.1499999999999997E-2</v>
      </c>
      <c r="H17" s="4">
        <v>5.2400000000000002E-2</v>
      </c>
      <c r="I17" s="4">
        <v>5.3600000000000002E-2</v>
      </c>
      <c r="J17" s="4">
        <v>5.3999999999999999E-2</v>
      </c>
      <c r="K17" s="4">
        <v>5.2200000000000003E-2</v>
      </c>
      <c r="L17" s="4">
        <v>5.3199999999999997E-2</v>
      </c>
      <c r="M17" s="4">
        <v>5.4100000000000002E-2</v>
      </c>
    </row>
    <row r="18" spans="1:13" x14ac:dyDescent="0.2">
      <c r="A18" s="3" t="s">
        <v>17</v>
      </c>
      <c r="B18" s="4">
        <v>5.1900000000000002E-2</v>
      </c>
      <c r="C18" s="4">
        <v>1.9117999999999999</v>
      </c>
      <c r="D18" s="4">
        <v>1.5077</v>
      </c>
      <c r="E18" s="4">
        <v>1.1184000000000001</v>
      </c>
      <c r="F18" s="4">
        <v>0.87860000000000005</v>
      </c>
      <c r="G18" s="4">
        <v>0.66620000000000001</v>
      </c>
      <c r="H18" s="4">
        <v>0.40179999999999999</v>
      </c>
      <c r="I18" s="4">
        <v>0.26390000000000002</v>
      </c>
      <c r="J18" s="4">
        <v>0.13</v>
      </c>
      <c r="K18" s="4">
        <v>9.6500000000000002E-2</v>
      </c>
      <c r="L18" s="4">
        <v>5.3100000000000001E-2</v>
      </c>
      <c r="M18" s="4">
        <v>5.28E-2</v>
      </c>
    </row>
    <row r="19" spans="1:13" x14ac:dyDescent="0.2">
      <c r="A19" s="3" t="s">
        <v>30</v>
      </c>
      <c r="B19" s="4">
        <v>5.2299999999999999E-2</v>
      </c>
      <c r="C19" s="4">
        <v>1.8366</v>
      </c>
      <c r="D19" s="4">
        <v>1.508</v>
      </c>
      <c r="E19" s="4">
        <v>1.0759000000000001</v>
      </c>
      <c r="F19" s="4">
        <v>0.86009999999999998</v>
      </c>
      <c r="G19" s="4">
        <v>0.64929999999999999</v>
      </c>
      <c r="H19" s="4">
        <v>0.4375</v>
      </c>
      <c r="I19" s="4">
        <v>0.2571</v>
      </c>
      <c r="J19" s="4">
        <v>0.12959999999999999</v>
      </c>
      <c r="K19" s="4">
        <v>9.5399999999999999E-2</v>
      </c>
      <c r="L19" s="4">
        <v>5.2499999999999998E-2</v>
      </c>
      <c r="M19" s="4">
        <v>5.1999999999999998E-2</v>
      </c>
    </row>
    <row r="20" spans="1:13" x14ac:dyDescent="0.2">
      <c r="A20" s="3" t="s">
        <v>43</v>
      </c>
      <c r="B20" s="4">
        <v>5.2400000000000002E-2</v>
      </c>
      <c r="C20" s="4">
        <v>5.21E-2</v>
      </c>
      <c r="D20" s="4">
        <v>5.1900000000000002E-2</v>
      </c>
      <c r="E20" s="4">
        <v>5.3100000000000001E-2</v>
      </c>
      <c r="F20" s="4">
        <v>5.1999999999999998E-2</v>
      </c>
      <c r="G20" s="4">
        <v>5.2900000000000003E-2</v>
      </c>
      <c r="H20" s="4">
        <v>5.33E-2</v>
      </c>
      <c r="I20" s="4">
        <v>5.2699999999999997E-2</v>
      </c>
      <c r="J20" s="4">
        <v>5.28E-2</v>
      </c>
      <c r="K20" s="4">
        <v>5.2499999999999998E-2</v>
      </c>
      <c r="L20" s="4">
        <v>5.2299999999999999E-2</v>
      </c>
      <c r="M20" s="4">
        <v>5.2900000000000003E-2</v>
      </c>
    </row>
    <row r="21" spans="1:13" x14ac:dyDescent="0.2">
      <c r="A21" s="3" t="s">
        <v>56</v>
      </c>
      <c r="B21" s="4">
        <v>0.32740000000000002</v>
      </c>
      <c r="C21" s="4">
        <v>0.29399999999999998</v>
      </c>
      <c r="D21" s="4">
        <v>0.30530000000000002</v>
      </c>
      <c r="E21" s="4">
        <v>0.54459999999999997</v>
      </c>
      <c r="F21" s="4">
        <v>0.47289999999999999</v>
      </c>
      <c r="G21" s="4">
        <v>0.54900000000000004</v>
      </c>
      <c r="H21" s="4">
        <v>0.45300000000000001</v>
      </c>
      <c r="I21" s="4">
        <v>0.76229999999999998</v>
      </c>
      <c r="J21" s="4">
        <v>0.7258</v>
      </c>
      <c r="K21" s="4">
        <v>0.60309999999999997</v>
      </c>
      <c r="L21" s="4">
        <v>0.59289999999999998</v>
      </c>
      <c r="M21" s="4">
        <v>0.74429999999999996</v>
      </c>
    </row>
    <row r="22" spans="1:13" x14ac:dyDescent="0.2">
      <c r="A22" s="3" t="s">
        <v>69</v>
      </c>
      <c r="B22" s="4">
        <v>0.61129999999999995</v>
      </c>
      <c r="C22" s="4">
        <v>0.58850000000000002</v>
      </c>
      <c r="D22" s="4">
        <v>0.67449999999999999</v>
      </c>
      <c r="E22" s="4">
        <v>0.4587</v>
      </c>
      <c r="F22" s="4">
        <v>0.44309999999999999</v>
      </c>
      <c r="G22" s="4">
        <v>5.3100000000000001E-2</v>
      </c>
      <c r="H22" s="4">
        <v>5.2400000000000002E-2</v>
      </c>
      <c r="I22" s="4">
        <v>5.28E-2</v>
      </c>
      <c r="J22" s="4">
        <v>5.2600000000000001E-2</v>
      </c>
      <c r="K22" s="4">
        <v>5.28E-2</v>
      </c>
      <c r="L22" s="4">
        <v>5.2499999999999998E-2</v>
      </c>
      <c r="M22" s="4">
        <v>5.2200000000000003E-2</v>
      </c>
    </row>
    <row r="23" spans="1:13" x14ac:dyDescent="0.2">
      <c r="A23" s="3" t="s">
        <v>82</v>
      </c>
      <c r="B23" s="4">
        <v>0.21729999999999999</v>
      </c>
      <c r="C23" s="4">
        <v>0.1973</v>
      </c>
      <c r="D23" s="4">
        <v>0.20319999999999999</v>
      </c>
      <c r="E23" s="4">
        <v>0.33069999999999999</v>
      </c>
      <c r="F23" s="4">
        <v>0.2984</v>
      </c>
      <c r="G23" s="4">
        <v>0.34860000000000002</v>
      </c>
      <c r="H23" s="4">
        <v>0.29609999999999997</v>
      </c>
      <c r="I23" s="4">
        <v>0.47720000000000001</v>
      </c>
      <c r="J23" s="4">
        <v>0.46189999999999998</v>
      </c>
      <c r="K23" s="4">
        <v>0.40110000000000001</v>
      </c>
      <c r="L23" s="4">
        <v>0.41360000000000002</v>
      </c>
      <c r="M23" s="4">
        <v>0.45789999999999997</v>
      </c>
    </row>
    <row r="24" spans="1:13" x14ac:dyDescent="0.2">
      <c r="A24" s="3" t="s">
        <v>95</v>
      </c>
      <c r="B24" s="4">
        <v>0.37409999999999999</v>
      </c>
      <c r="C24" s="4">
        <v>0.36840000000000001</v>
      </c>
      <c r="D24" s="4">
        <v>0.42559999999999998</v>
      </c>
      <c r="E24" s="4">
        <v>0.30649999999999999</v>
      </c>
      <c r="F24" s="4">
        <v>0.2954</v>
      </c>
      <c r="G24" s="4">
        <v>5.2299999999999999E-2</v>
      </c>
      <c r="H24" s="4">
        <v>5.2600000000000001E-2</v>
      </c>
      <c r="I24" s="4">
        <v>5.3900000000000003E-2</v>
      </c>
      <c r="J24" s="4">
        <v>5.3699999999999998E-2</v>
      </c>
      <c r="K24" s="4">
        <v>5.3499999999999999E-2</v>
      </c>
      <c r="L24" s="4">
        <v>5.2699999999999997E-2</v>
      </c>
      <c r="M24" s="4">
        <v>5.4399999999999997E-2</v>
      </c>
    </row>
    <row r="27" spans="1:13" x14ac:dyDescent="0.2">
      <c r="B27" s="3" t="s">
        <v>109</v>
      </c>
    </row>
    <row r="29" spans="1:13" x14ac:dyDescent="0.2">
      <c r="B29" s="3" t="s">
        <v>110</v>
      </c>
      <c r="C29" s="5">
        <v>2</v>
      </c>
      <c r="D29" s="5">
        <v>1.5</v>
      </c>
      <c r="E29" s="5">
        <v>1</v>
      </c>
      <c r="F29" s="5">
        <v>0.75</v>
      </c>
      <c r="G29" s="5">
        <v>0.5</v>
      </c>
      <c r="H29" s="5">
        <v>0.25</v>
      </c>
      <c r="I29" s="5">
        <v>0.125</v>
      </c>
      <c r="J29" s="5">
        <v>2.5000000000000001E-2</v>
      </c>
      <c r="K29" s="5">
        <v>0</v>
      </c>
    </row>
    <row r="30" spans="1:13" x14ac:dyDescent="0.2">
      <c r="B30" s="3" t="s">
        <v>111</v>
      </c>
      <c r="C30" s="4">
        <f>AVERAGE(C18:C19)</f>
        <v>1.8742000000000001</v>
      </c>
      <c r="D30" s="4">
        <f t="shared" ref="D30:J30" si="0">AVERAGE(D18:D19)</f>
        <v>1.5078499999999999</v>
      </c>
      <c r="E30" s="4">
        <f t="shared" si="0"/>
        <v>1.0971500000000001</v>
      </c>
      <c r="F30" s="4">
        <f t="shared" si="0"/>
        <v>0.86935000000000007</v>
      </c>
      <c r="G30" s="4">
        <f t="shared" si="0"/>
        <v>0.65775000000000006</v>
      </c>
      <c r="H30" s="4">
        <f t="shared" si="0"/>
        <v>0.41964999999999997</v>
      </c>
      <c r="I30" s="4">
        <f t="shared" si="0"/>
        <v>0.26050000000000001</v>
      </c>
      <c r="J30" s="4">
        <f t="shared" si="0"/>
        <v>0.1298</v>
      </c>
      <c r="K30" s="4">
        <f>AVERAGE(K18:K19)</f>
        <v>9.5950000000000008E-2</v>
      </c>
    </row>
    <row r="31" spans="1:13" x14ac:dyDescent="0.2">
      <c r="B31" s="3" t="s">
        <v>112</v>
      </c>
      <c r="C31" s="4">
        <f>C30-$K$30</f>
        <v>1.7782500000000001</v>
      </c>
      <c r="D31" s="4">
        <f t="shared" ref="D31:K31" si="1">D30-$K$30</f>
        <v>1.4118999999999999</v>
      </c>
      <c r="E31" s="4">
        <f t="shared" si="1"/>
        <v>1.0012000000000001</v>
      </c>
      <c r="F31" s="4">
        <f t="shared" si="1"/>
        <v>0.77340000000000009</v>
      </c>
      <c r="G31" s="4">
        <f t="shared" si="1"/>
        <v>0.56180000000000008</v>
      </c>
      <c r="H31" s="4">
        <f t="shared" si="1"/>
        <v>0.32369999999999999</v>
      </c>
      <c r="I31" s="4">
        <f t="shared" si="1"/>
        <v>0.16455</v>
      </c>
      <c r="J31" s="4">
        <f>J30-$K$30</f>
        <v>3.3849999999999991E-2</v>
      </c>
      <c r="K31" s="4">
        <f t="shared" si="1"/>
        <v>0</v>
      </c>
    </row>
    <row r="32" spans="1:13" x14ac:dyDescent="0.2">
      <c r="C32" s="4"/>
      <c r="D32" s="4"/>
      <c r="E32" s="4"/>
      <c r="F32" s="4"/>
      <c r="G32" s="4"/>
      <c r="H32" s="4"/>
      <c r="I32" s="4"/>
      <c r="J32" s="4"/>
      <c r="K32" s="4"/>
    </row>
    <row r="33" spans="2:14" x14ac:dyDescent="0.2">
      <c r="C33" s="3" t="s">
        <v>155</v>
      </c>
      <c r="E33" s="3" t="s">
        <v>153</v>
      </c>
      <c r="G33" s="3" t="s">
        <v>152</v>
      </c>
      <c r="J33" s="3" t="s">
        <v>151</v>
      </c>
    </row>
    <row r="34" spans="2:14" x14ac:dyDescent="0.2">
      <c r="C34" s="3" t="s">
        <v>115</v>
      </c>
      <c r="D34" s="3" t="s">
        <v>116</v>
      </c>
      <c r="E34" s="3" t="s">
        <v>115</v>
      </c>
      <c r="F34" s="3" t="s">
        <v>116</v>
      </c>
      <c r="G34" s="3" t="s">
        <v>115</v>
      </c>
      <c r="H34" s="3" t="s">
        <v>116</v>
      </c>
      <c r="I34" s="3" t="s">
        <v>132</v>
      </c>
      <c r="J34" s="3" t="s">
        <v>115</v>
      </c>
      <c r="K34" s="3" t="s">
        <v>116</v>
      </c>
      <c r="L34" s="3" t="s">
        <v>132</v>
      </c>
      <c r="M34" s="3" t="s">
        <v>111</v>
      </c>
      <c r="N34" s="3" t="s">
        <v>133</v>
      </c>
    </row>
    <row r="35" spans="2:14" x14ac:dyDescent="0.2">
      <c r="B35" s="3" t="s">
        <v>113</v>
      </c>
      <c r="C35" s="4">
        <v>0.32740000000000002</v>
      </c>
      <c r="D35" s="4">
        <v>0.21729999999999999</v>
      </c>
      <c r="E35" s="4">
        <f>C35-$K$30</f>
        <v>0.23145000000000002</v>
      </c>
      <c r="F35" s="4">
        <f>D35-$K$30</f>
        <v>0.12134999999999999</v>
      </c>
      <c r="G35" s="3">
        <f>E35*1.1165-0.0671</f>
        <v>0.19131392500000005</v>
      </c>
      <c r="H35" s="3">
        <f>F35*1.1165-0.0671</f>
        <v>6.8387274999999983E-2</v>
      </c>
      <c r="I35" s="3">
        <f>H35*2</f>
        <v>0.13677454999999997</v>
      </c>
      <c r="J35" s="3">
        <f>E35*E35*0.1814+0.8055*E35</f>
        <v>0.19615041019349999</v>
      </c>
      <c r="K35" s="3">
        <f t="shared" ref="K35:K50" si="2">F35*F35*0.1814+0.8055*F35</f>
        <v>0.10041868920149999</v>
      </c>
      <c r="L35" s="3">
        <f>K35*2</f>
        <v>0.20083737840299998</v>
      </c>
      <c r="M35" s="3">
        <f>AVERAGE(J35,L35)</f>
        <v>0.19849389429824998</v>
      </c>
      <c r="N35" s="3">
        <f>STDEV(J35,L35)</f>
        <v>3.3141870041432115E-3</v>
      </c>
    </row>
    <row r="36" spans="2:14" x14ac:dyDescent="0.2">
      <c r="B36" s="3" t="s">
        <v>114</v>
      </c>
      <c r="C36" s="4">
        <v>0.29399999999999998</v>
      </c>
      <c r="D36" s="4">
        <v>0.1973</v>
      </c>
      <c r="E36" s="4">
        <f t="shared" ref="E36:F51" si="3">C36-$K$30</f>
        <v>0.19804999999999998</v>
      </c>
      <c r="F36" s="4">
        <f t="shared" si="3"/>
        <v>0.10135</v>
      </c>
      <c r="G36" s="3">
        <f t="shared" ref="G36:H51" si="4">E36*1.1165-0.0671</f>
        <v>0.15402282499999997</v>
      </c>
      <c r="H36" s="3">
        <f t="shared" si="4"/>
        <v>4.6057274999999995E-2</v>
      </c>
      <c r="I36" s="3">
        <f t="shared" ref="I36:I51" si="5">H36*2</f>
        <v>9.2114549999999989E-2</v>
      </c>
      <c r="J36" s="3">
        <f t="shared" ref="J36:J51" si="6">E36*E36*0.1814+0.8055*E36</f>
        <v>0.16664447277349997</v>
      </c>
      <c r="K36" s="3">
        <f t="shared" si="2"/>
        <v>8.3500733601499996E-2</v>
      </c>
      <c r="L36" s="3">
        <f t="shared" ref="L36:L51" si="7">K36*2</f>
        <v>0.16700146720299999</v>
      </c>
      <c r="M36" s="3">
        <f t="shared" ref="M36:M51" si="8">AVERAGE(J36,L36)</f>
        <v>0.16682296998824997</v>
      </c>
      <c r="N36" s="3">
        <f t="shared" ref="N36:N51" si="9">STDEV(J36,L36)</f>
        <v>2.5243318194528576E-4</v>
      </c>
    </row>
    <row r="37" spans="2:14" x14ac:dyDescent="0.2">
      <c r="B37" s="3" t="s">
        <v>117</v>
      </c>
      <c r="C37" s="4">
        <v>0.30530000000000002</v>
      </c>
      <c r="D37" s="4">
        <v>0.20319999999999999</v>
      </c>
      <c r="E37" s="4">
        <f t="shared" si="3"/>
        <v>0.20935000000000001</v>
      </c>
      <c r="F37" s="4">
        <f t="shared" si="3"/>
        <v>0.10724999999999998</v>
      </c>
      <c r="G37" s="3">
        <f t="shared" si="4"/>
        <v>0.16663927500000003</v>
      </c>
      <c r="H37" s="3">
        <f t="shared" si="4"/>
        <v>5.2644624999999987E-2</v>
      </c>
      <c r="I37" s="3">
        <f t="shared" si="5"/>
        <v>0.10528924999999997</v>
      </c>
      <c r="J37" s="3">
        <f t="shared" si="6"/>
        <v>0.1765817194415</v>
      </c>
      <c r="K37" s="3">
        <f t="shared" si="2"/>
        <v>8.847643983749999E-2</v>
      </c>
      <c r="L37" s="3">
        <f t="shared" si="7"/>
        <v>0.17695287967499998</v>
      </c>
      <c r="M37" s="3">
        <f t="shared" si="8"/>
        <v>0.17676729955824999</v>
      </c>
      <c r="N37" s="3">
        <f t="shared" si="9"/>
        <v>2.6244991801461728E-4</v>
      </c>
    </row>
    <row r="38" spans="2:14" x14ac:dyDescent="0.2">
      <c r="B38" s="3" t="s">
        <v>118</v>
      </c>
      <c r="C38" s="4">
        <v>0.54459999999999997</v>
      </c>
      <c r="D38" s="4">
        <v>0.33069999999999999</v>
      </c>
      <c r="E38" s="4">
        <f t="shared" si="3"/>
        <v>0.44864999999999999</v>
      </c>
      <c r="F38" s="4">
        <f t="shared" si="3"/>
        <v>0.23474999999999999</v>
      </c>
      <c r="G38" s="3">
        <f t="shared" si="4"/>
        <v>0.43381772499999999</v>
      </c>
      <c r="H38" s="3">
        <f t="shared" si="4"/>
        <v>0.194998375</v>
      </c>
      <c r="I38" s="3">
        <f t="shared" si="5"/>
        <v>0.38999675</v>
      </c>
      <c r="J38" s="3">
        <f t="shared" si="6"/>
        <v>0.39790100460150002</v>
      </c>
      <c r="K38" s="3">
        <f t="shared" si="2"/>
        <v>0.1990876368375</v>
      </c>
      <c r="L38" s="3">
        <f t="shared" si="7"/>
        <v>0.398175273675</v>
      </c>
      <c r="M38" s="3">
        <f t="shared" si="8"/>
        <v>0.39803813913825004</v>
      </c>
      <c r="N38" s="3">
        <f t="shared" si="9"/>
        <v>1.9393752174158574E-4</v>
      </c>
    </row>
    <row r="39" spans="2:14" x14ac:dyDescent="0.2">
      <c r="B39" s="3" t="s">
        <v>119</v>
      </c>
      <c r="C39" s="4">
        <v>0.47289999999999999</v>
      </c>
      <c r="D39" s="4">
        <v>0.2984</v>
      </c>
      <c r="E39" s="4">
        <f t="shared" si="3"/>
        <v>0.37695000000000001</v>
      </c>
      <c r="F39" s="4">
        <f t="shared" si="3"/>
        <v>0.20244999999999999</v>
      </c>
      <c r="G39" s="3">
        <f t="shared" si="4"/>
        <v>0.35376467500000003</v>
      </c>
      <c r="H39" s="3">
        <f t="shared" si="4"/>
        <v>0.15893542500000002</v>
      </c>
      <c r="I39" s="3">
        <f t="shared" si="5"/>
        <v>0.31787085000000004</v>
      </c>
      <c r="J39" s="3">
        <f t="shared" si="6"/>
        <v>0.32940858727350003</v>
      </c>
      <c r="K39" s="3">
        <f t="shared" si="2"/>
        <v>0.1705083358535</v>
      </c>
      <c r="L39" s="3">
        <f t="shared" si="7"/>
        <v>0.34101667170700001</v>
      </c>
      <c r="M39" s="3">
        <f t="shared" si="8"/>
        <v>0.33521262949024999</v>
      </c>
      <c r="N39" s="3">
        <f t="shared" si="9"/>
        <v>8.2081552195138376E-3</v>
      </c>
    </row>
    <row r="40" spans="2:14" x14ac:dyDescent="0.2">
      <c r="B40" s="3" t="s">
        <v>120</v>
      </c>
      <c r="C40" s="4">
        <v>0.54900000000000004</v>
      </c>
      <c r="D40" s="4">
        <v>0.34860000000000002</v>
      </c>
      <c r="E40" s="4">
        <f t="shared" si="3"/>
        <v>0.45305000000000006</v>
      </c>
      <c r="F40" s="4">
        <f t="shared" si="3"/>
        <v>0.25265000000000004</v>
      </c>
      <c r="G40" s="3">
        <f t="shared" si="4"/>
        <v>0.43873032500000014</v>
      </c>
      <c r="H40" s="3">
        <f t="shared" si="4"/>
        <v>0.21498372500000007</v>
      </c>
      <c r="I40" s="3">
        <f t="shared" si="5"/>
        <v>0.42996745000000014</v>
      </c>
      <c r="J40" s="3">
        <f t="shared" si="6"/>
        <v>0.40216490547350009</v>
      </c>
      <c r="K40" s="3">
        <f t="shared" si="2"/>
        <v>0.21508870388150003</v>
      </c>
      <c r="L40" s="3">
        <f t="shared" si="7"/>
        <v>0.43017740776300006</v>
      </c>
      <c r="M40" s="3">
        <f t="shared" si="8"/>
        <v>0.4161711566182501</v>
      </c>
      <c r="N40" s="3">
        <f t="shared" si="9"/>
        <v>1.980783032690912E-2</v>
      </c>
    </row>
    <row r="41" spans="2:14" x14ac:dyDescent="0.2">
      <c r="B41" s="3" t="s">
        <v>121</v>
      </c>
      <c r="C41" s="4">
        <v>0.45300000000000001</v>
      </c>
      <c r="D41" s="4">
        <v>0.29609999999999997</v>
      </c>
      <c r="E41" s="4">
        <f t="shared" si="3"/>
        <v>0.35704999999999998</v>
      </c>
      <c r="F41" s="4">
        <f t="shared" si="3"/>
        <v>0.20014999999999997</v>
      </c>
      <c r="G41" s="3">
        <f t="shared" si="4"/>
        <v>0.33154632499999998</v>
      </c>
      <c r="H41" s="3">
        <f t="shared" si="4"/>
        <v>0.15636747499999998</v>
      </c>
      <c r="I41" s="3">
        <f t="shared" si="5"/>
        <v>0.31273494999999996</v>
      </c>
      <c r="J41" s="3">
        <f t="shared" si="6"/>
        <v>0.31072950003350003</v>
      </c>
      <c r="K41" s="3">
        <f t="shared" si="2"/>
        <v>0.16848771308149998</v>
      </c>
      <c r="L41" s="3">
        <f t="shared" si="7"/>
        <v>0.33697542616299997</v>
      </c>
      <c r="M41" s="3">
        <f t="shared" si="8"/>
        <v>0.32385246309825</v>
      </c>
      <c r="N41" s="3">
        <f t="shared" si="9"/>
        <v>1.8558672344690604E-2</v>
      </c>
    </row>
    <row r="42" spans="2:14" x14ac:dyDescent="0.2">
      <c r="B42" s="3" t="s">
        <v>122</v>
      </c>
      <c r="C42" s="4">
        <v>0.76229999999999998</v>
      </c>
      <c r="D42" s="4">
        <v>0.47720000000000001</v>
      </c>
      <c r="E42" s="4">
        <f t="shared" si="3"/>
        <v>0.66635</v>
      </c>
      <c r="F42" s="4">
        <f t="shared" si="3"/>
        <v>0.38124999999999998</v>
      </c>
      <c r="G42" s="3">
        <f t="shared" si="4"/>
        <v>0.67687977499999996</v>
      </c>
      <c r="H42" s="3">
        <f t="shared" si="4"/>
        <v>0.358565625</v>
      </c>
      <c r="I42" s="3">
        <f t="shared" si="5"/>
        <v>0.71713125</v>
      </c>
      <c r="J42" s="3">
        <f t="shared" si="6"/>
        <v>0.61729057430150003</v>
      </c>
      <c r="K42" s="3">
        <f t="shared" si="2"/>
        <v>0.33346364843749998</v>
      </c>
      <c r="L42" s="3">
        <f t="shared" si="7"/>
        <v>0.66692729687499996</v>
      </c>
      <c r="M42" s="3">
        <f t="shared" si="8"/>
        <v>0.64210893558825</v>
      </c>
      <c r="N42" s="3">
        <f t="shared" si="9"/>
        <v>3.5098463127597186E-2</v>
      </c>
    </row>
    <row r="43" spans="2:14" x14ac:dyDescent="0.2">
      <c r="B43" s="3" t="s">
        <v>123</v>
      </c>
      <c r="C43" s="4">
        <v>0.7258</v>
      </c>
      <c r="D43" s="4">
        <v>0.46189999999999998</v>
      </c>
      <c r="E43" s="4">
        <f t="shared" si="3"/>
        <v>0.62985000000000002</v>
      </c>
      <c r="F43" s="4">
        <f t="shared" si="3"/>
        <v>0.36595</v>
      </c>
      <c r="G43" s="3">
        <f t="shared" si="4"/>
        <v>0.63612752500000003</v>
      </c>
      <c r="H43" s="3">
        <f t="shared" si="4"/>
        <v>0.34148317500000003</v>
      </c>
      <c r="I43" s="3">
        <f t="shared" si="5"/>
        <v>0.68296635000000006</v>
      </c>
      <c r="J43" s="3">
        <f t="shared" si="6"/>
        <v>0.57930755448150006</v>
      </c>
      <c r="K43" s="3">
        <f t="shared" si="2"/>
        <v>0.31906570461350003</v>
      </c>
      <c r="L43" s="3">
        <f t="shared" si="7"/>
        <v>0.63813140922700007</v>
      </c>
      <c r="M43" s="3">
        <f t="shared" si="8"/>
        <v>0.60871948185425007</v>
      </c>
      <c r="N43" s="3">
        <f t="shared" si="9"/>
        <v>4.159474658607553E-2</v>
      </c>
    </row>
    <row r="44" spans="2:14" x14ac:dyDescent="0.2">
      <c r="B44" s="3" t="s">
        <v>124</v>
      </c>
      <c r="C44" s="4">
        <v>0.60309999999999997</v>
      </c>
      <c r="D44" s="4">
        <v>0.40110000000000001</v>
      </c>
      <c r="E44" s="4">
        <f t="shared" si="3"/>
        <v>0.50714999999999999</v>
      </c>
      <c r="F44" s="4">
        <f t="shared" si="3"/>
        <v>0.30515000000000003</v>
      </c>
      <c r="G44" s="3">
        <f t="shared" si="4"/>
        <v>0.49913297500000003</v>
      </c>
      <c r="H44" s="3">
        <f t="shared" si="4"/>
        <v>0.27359997500000005</v>
      </c>
      <c r="I44" s="3">
        <f t="shared" si="5"/>
        <v>0.5471999500000001</v>
      </c>
      <c r="J44" s="3">
        <f t="shared" si="6"/>
        <v>0.45516560862149996</v>
      </c>
      <c r="K44" s="3">
        <f t="shared" si="2"/>
        <v>0.26268966218150003</v>
      </c>
      <c r="L44" s="3">
        <f t="shared" si="7"/>
        <v>0.52537932436300006</v>
      </c>
      <c r="M44" s="3">
        <f t="shared" si="8"/>
        <v>0.49027246649224998</v>
      </c>
      <c r="N44" s="3">
        <f t="shared" si="9"/>
        <v>4.9648594533119358E-2</v>
      </c>
    </row>
    <row r="45" spans="2:14" x14ac:dyDescent="0.2">
      <c r="B45" s="3" t="s">
        <v>125</v>
      </c>
      <c r="C45" s="4">
        <v>0.59289999999999998</v>
      </c>
      <c r="D45" s="4">
        <v>0.41360000000000002</v>
      </c>
      <c r="E45" s="4">
        <f t="shared" si="3"/>
        <v>0.49695</v>
      </c>
      <c r="F45" s="4">
        <f t="shared" si="3"/>
        <v>0.31764999999999999</v>
      </c>
      <c r="G45" s="3">
        <f t="shared" si="4"/>
        <v>0.48774467500000002</v>
      </c>
      <c r="H45" s="3">
        <f t="shared" si="4"/>
        <v>0.287556225</v>
      </c>
      <c r="I45" s="3">
        <f t="shared" si="5"/>
        <v>0.57511245</v>
      </c>
      <c r="J45" s="3">
        <f t="shared" si="6"/>
        <v>0.44509164247349997</v>
      </c>
      <c r="K45" s="3">
        <f t="shared" si="2"/>
        <v>0.27417061118149999</v>
      </c>
      <c r="L45" s="3">
        <f t="shared" si="7"/>
        <v>0.54834122236299998</v>
      </c>
      <c r="M45" s="3">
        <f t="shared" si="8"/>
        <v>0.49671643241824998</v>
      </c>
      <c r="N45" s="3">
        <f t="shared" si="9"/>
        <v>7.3008478094527415E-2</v>
      </c>
    </row>
    <row r="46" spans="2:14" x14ac:dyDescent="0.2">
      <c r="B46" s="3" t="s">
        <v>126</v>
      </c>
      <c r="C46" s="4">
        <v>0.74429999999999996</v>
      </c>
      <c r="D46" s="4">
        <v>0.45789999999999997</v>
      </c>
      <c r="E46" s="4">
        <f t="shared" si="3"/>
        <v>0.64834999999999998</v>
      </c>
      <c r="F46" s="4">
        <f t="shared" si="3"/>
        <v>0.36194999999999999</v>
      </c>
      <c r="G46" s="3">
        <f t="shared" si="4"/>
        <v>0.65678277499999993</v>
      </c>
      <c r="H46" s="3">
        <f t="shared" si="4"/>
        <v>0.337017175</v>
      </c>
      <c r="I46" s="3">
        <f t="shared" si="5"/>
        <v>0.67403435</v>
      </c>
      <c r="J46" s="3">
        <f t="shared" si="6"/>
        <v>0.5984988158615</v>
      </c>
      <c r="K46" s="3">
        <f t="shared" si="2"/>
        <v>0.31531554037350001</v>
      </c>
      <c r="L46" s="3">
        <f t="shared" si="7"/>
        <v>0.63063108074700003</v>
      </c>
      <c r="M46" s="3">
        <f t="shared" si="8"/>
        <v>0.61456494830425001</v>
      </c>
      <c r="N46" s="3">
        <f t="shared" si="9"/>
        <v>2.2720942395419452E-2</v>
      </c>
    </row>
    <row r="47" spans="2:14" x14ac:dyDescent="0.2">
      <c r="B47" s="3" t="s">
        <v>127</v>
      </c>
      <c r="C47" s="4">
        <v>0.61129999999999995</v>
      </c>
      <c r="D47" s="4">
        <v>0.37409999999999999</v>
      </c>
      <c r="E47" s="4">
        <f t="shared" si="3"/>
        <v>0.51534999999999997</v>
      </c>
      <c r="F47" s="4">
        <f t="shared" si="3"/>
        <v>0.27815000000000001</v>
      </c>
      <c r="G47" s="3">
        <f t="shared" si="4"/>
        <v>0.50828827499999996</v>
      </c>
      <c r="H47" s="3">
        <f t="shared" si="4"/>
        <v>0.243454475</v>
      </c>
      <c r="I47" s="3">
        <f t="shared" si="5"/>
        <v>0.48690895000000001</v>
      </c>
      <c r="J47" s="3">
        <f t="shared" si="6"/>
        <v>0.46329165692149993</v>
      </c>
      <c r="K47" s="3">
        <f t="shared" si="2"/>
        <v>0.23808427544150002</v>
      </c>
      <c r="L47" s="3">
        <f t="shared" si="7"/>
        <v>0.47616855088300003</v>
      </c>
      <c r="M47" s="3">
        <f t="shared" si="8"/>
        <v>0.46973010390225001</v>
      </c>
      <c r="N47" s="3">
        <f t="shared" si="9"/>
        <v>9.1053390407968282E-3</v>
      </c>
    </row>
    <row r="48" spans="2:14" x14ac:dyDescent="0.2">
      <c r="B48" s="3" t="s">
        <v>128</v>
      </c>
      <c r="C48" s="4">
        <v>0.58850000000000002</v>
      </c>
      <c r="D48" s="4">
        <v>0.36840000000000001</v>
      </c>
      <c r="E48" s="4">
        <f t="shared" si="3"/>
        <v>0.49255000000000004</v>
      </c>
      <c r="F48" s="4">
        <f t="shared" si="3"/>
        <v>0.27244999999999997</v>
      </c>
      <c r="G48" s="3">
        <f t="shared" si="4"/>
        <v>0.48283207500000008</v>
      </c>
      <c r="H48" s="3">
        <f t="shared" si="4"/>
        <v>0.23709042499999999</v>
      </c>
      <c r="I48" s="3">
        <f t="shared" si="5"/>
        <v>0.47418084999999999</v>
      </c>
      <c r="J48" s="3">
        <f t="shared" si="6"/>
        <v>0.44075766315350007</v>
      </c>
      <c r="K48" s="3">
        <f t="shared" si="2"/>
        <v>0.23292361605349998</v>
      </c>
      <c r="L48" s="3">
        <f t="shared" si="7"/>
        <v>0.46584723210699996</v>
      </c>
      <c r="M48" s="3">
        <f t="shared" si="8"/>
        <v>0.45330244763025002</v>
      </c>
      <c r="N48" s="3">
        <f t="shared" si="9"/>
        <v>1.7741004344067248E-2</v>
      </c>
    </row>
    <row r="49" spans="1:28" x14ac:dyDescent="0.2">
      <c r="B49" s="3" t="s">
        <v>129</v>
      </c>
      <c r="C49" s="4">
        <v>0.67449999999999999</v>
      </c>
      <c r="D49" s="4">
        <v>0.42559999999999998</v>
      </c>
      <c r="E49" s="4">
        <f t="shared" si="3"/>
        <v>0.57855000000000001</v>
      </c>
      <c r="F49" s="4">
        <f t="shared" si="3"/>
        <v>0.32965</v>
      </c>
      <c r="G49" s="3">
        <f t="shared" si="4"/>
        <v>0.57885107499999999</v>
      </c>
      <c r="H49" s="3">
        <f t="shared" si="4"/>
        <v>0.30095422500000002</v>
      </c>
      <c r="I49" s="3">
        <f t="shared" si="5"/>
        <v>0.60190845000000004</v>
      </c>
      <c r="J49" s="3">
        <f t="shared" si="6"/>
        <v>0.52674025159350002</v>
      </c>
      <c r="K49" s="3">
        <f t="shared" si="2"/>
        <v>0.28524565382150002</v>
      </c>
      <c r="L49" s="3">
        <f t="shared" si="7"/>
        <v>0.57049130764300005</v>
      </c>
      <c r="M49" s="3">
        <f t="shared" si="8"/>
        <v>0.54861577961825003</v>
      </c>
      <c r="N49" s="3">
        <f t="shared" si="9"/>
        <v>3.0936668416674189E-2</v>
      </c>
    </row>
    <row r="50" spans="1:28" x14ac:dyDescent="0.2">
      <c r="B50" s="3" t="s">
        <v>130</v>
      </c>
      <c r="C50" s="4">
        <v>0.4587</v>
      </c>
      <c r="D50" s="4">
        <v>0.30649999999999999</v>
      </c>
      <c r="E50" s="4">
        <f t="shared" si="3"/>
        <v>0.36275000000000002</v>
      </c>
      <c r="F50" s="4">
        <f t="shared" si="3"/>
        <v>0.21054999999999999</v>
      </c>
      <c r="G50" s="3">
        <f t="shared" si="4"/>
        <v>0.33791037500000004</v>
      </c>
      <c r="H50" s="3">
        <f t="shared" si="4"/>
        <v>0.16797907499999998</v>
      </c>
      <c r="I50" s="3">
        <f t="shared" si="5"/>
        <v>0.33595814999999996</v>
      </c>
      <c r="J50" s="3">
        <f t="shared" si="6"/>
        <v>0.3160651088375</v>
      </c>
      <c r="K50" s="3">
        <f t="shared" si="2"/>
        <v>0.17763972327349997</v>
      </c>
      <c r="L50" s="3">
        <f t="shared" si="7"/>
        <v>0.35527944654699994</v>
      </c>
      <c r="M50" s="3">
        <f t="shared" si="8"/>
        <v>0.33567227769224994</v>
      </c>
      <c r="N50" s="3">
        <f t="shared" si="9"/>
        <v>2.772872411412676E-2</v>
      </c>
    </row>
    <row r="51" spans="1:28" x14ac:dyDescent="0.2">
      <c r="B51" s="3" t="s">
        <v>131</v>
      </c>
      <c r="C51" s="4">
        <v>0.44309999999999999</v>
      </c>
      <c r="D51" s="4">
        <v>0.2954</v>
      </c>
      <c r="E51" s="4">
        <f t="shared" si="3"/>
        <v>0.34714999999999996</v>
      </c>
      <c r="F51" s="4">
        <f t="shared" si="3"/>
        <v>0.19944999999999999</v>
      </c>
      <c r="G51" s="3">
        <f t="shared" si="4"/>
        <v>0.32049297499999996</v>
      </c>
      <c r="H51" s="3">
        <f t="shared" si="4"/>
        <v>0.15558592500000001</v>
      </c>
      <c r="I51" s="3">
        <f t="shared" si="5"/>
        <v>0.31117185000000003</v>
      </c>
      <c r="J51" s="3">
        <f t="shared" si="6"/>
        <v>0.30149040542149996</v>
      </c>
      <c r="K51" s="3">
        <f t="shared" ref="K51" si="10">F51*F51*0.1814+0.8055*F51</f>
        <v>0.16787312187349998</v>
      </c>
      <c r="L51" s="3">
        <f t="shared" si="7"/>
        <v>0.33574624374699996</v>
      </c>
      <c r="M51" s="3">
        <f t="shared" si="8"/>
        <v>0.31861832458424999</v>
      </c>
      <c r="N51" s="3">
        <f t="shared" si="9"/>
        <v>2.4222535575191075E-2</v>
      </c>
    </row>
    <row r="52" spans="1:28" x14ac:dyDescent="0.2">
      <c r="E52" s="4"/>
    </row>
    <row r="53" spans="1:28" x14ac:dyDescent="0.2">
      <c r="O53" s="3" t="s">
        <v>140</v>
      </c>
      <c r="W53" s="3" t="s">
        <v>149</v>
      </c>
    </row>
    <row r="54" spans="1:28" x14ac:dyDescent="0.2">
      <c r="E54" s="3" t="s">
        <v>154</v>
      </c>
    </row>
    <row r="55" spans="1:28" x14ac:dyDescent="0.2">
      <c r="A55" s="3" t="s">
        <v>141</v>
      </c>
      <c r="B55" s="3" t="s">
        <v>142</v>
      </c>
      <c r="C55" s="3" t="s">
        <v>144</v>
      </c>
      <c r="D55" s="3" t="s">
        <v>143</v>
      </c>
      <c r="E55" s="6" t="s">
        <v>134</v>
      </c>
      <c r="F55" s="6" t="s">
        <v>135</v>
      </c>
      <c r="G55" s="6" t="s">
        <v>136</v>
      </c>
      <c r="H55" s="6" t="s">
        <v>150</v>
      </c>
      <c r="I55" s="6" t="s">
        <v>137</v>
      </c>
      <c r="J55" s="5" t="s">
        <v>138</v>
      </c>
      <c r="K55" s="5" t="s">
        <v>139</v>
      </c>
      <c r="L55" s="5" t="s">
        <v>140</v>
      </c>
      <c r="M55" s="5" t="s">
        <v>111</v>
      </c>
      <c r="N55" s="5" t="s">
        <v>133</v>
      </c>
      <c r="Q55" s="3" t="s">
        <v>111</v>
      </c>
      <c r="S55" s="3" t="s">
        <v>133</v>
      </c>
      <c r="Y55" s="3" t="s">
        <v>111</v>
      </c>
      <c r="AA55" s="3" t="s">
        <v>133</v>
      </c>
    </row>
    <row r="56" spans="1:28" x14ac:dyDescent="0.2">
      <c r="A56" s="3">
        <v>13</v>
      </c>
      <c r="B56" s="3">
        <v>0</v>
      </c>
      <c r="C56" s="3" t="s">
        <v>146</v>
      </c>
      <c r="D56" s="3" t="s">
        <v>113</v>
      </c>
      <c r="E56" s="8">
        <v>0.19849389429824998</v>
      </c>
      <c r="F56" s="3">
        <v>0.5</v>
      </c>
      <c r="G56" s="3">
        <f>E56*F56</f>
        <v>9.9246947149124992E-2</v>
      </c>
      <c r="H56" s="3">
        <f>G56/0.9</f>
        <v>0.11027438572124999</v>
      </c>
      <c r="I56" s="3">
        <v>358400</v>
      </c>
      <c r="J56" s="3">
        <f>0.9*I56</f>
        <v>322560</v>
      </c>
      <c r="K56" s="3">
        <f t="shared" ref="K56:K72" si="11">G56/1000/J56</f>
        <v>3.0768522801688054E-10</v>
      </c>
      <c r="L56" s="3">
        <f>K56*1000000000000</f>
        <v>307.68522801688056</v>
      </c>
      <c r="M56" s="3">
        <f>AVERAGE(L56:L58)</f>
        <v>283.706999130361</v>
      </c>
      <c r="N56" s="3">
        <f>STDEV(L56:L58)</f>
        <v>21.617559086231278</v>
      </c>
      <c r="Q56" s="3" t="s">
        <v>146</v>
      </c>
      <c r="R56" s="3" t="s">
        <v>147</v>
      </c>
      <c r="S56" s="3" t="s">
        <v>146</v>
      </c>
      <c r="T56" s="3" t="s">
        <v>147</v>
      </c>
      <c r="Y56" s="3" t="s">
        <v>146</v>
      </c>
      <c r="Z56" s="3" t="s">
        <v>147</v>
      </c>
      <c r="AA56" s="3" t="s">
        <v>146</v>
      </c>
      <c r="AB56" s="3" t="s">
        <v>147</v>
      </c>
    </row>
    <row r="57" spans="1:28" x14ac:dyDescent="0.2">
      <c r="A57" s="3">
        <v>16</v>
      </c>
      <c r="B57" s="3">
        <v>0</v>
      </c>
      <c r="C57" s="3" t="s">
        <v>147</v>
      </c>
      <c r="D57" s="3" t="s">
        <v>114</v>
      </c>
      <c r="E57" s="8">
        <v>0.16682296998824997</v>
      </c>
      <c r="F57" s="3">
        <v>0.5</v>
      </c>
      <c r="G57" s="3">
        <f t="shared" ref="G57:G72" si="12">E57*F57</f>
        <v>8.3411484994124985E-2</v>
      </c>
      <c r="H57" s="3">
        <f t="shared" ref="H57:H72" si="13">G57/0.9</f>
        <v>9.2679427771249975E-2</v>
      </c>
      <c r="I57" s="3">
        <v>348800</v>
      </c>
      <c r="J57" s="3">
        <f t="shared" ref="J57:J72" si="14">0.9*I57</f>
        <v>313920</v>
      </c>
      <c r="K57" s="3">
        <f t="shared" si="11"/>
        <v>2.6570936861023503E-10</v>
      </c>
      <c r="L57" s="3">
        <f t="shared" ref="L57:L72" si="15">K57*1000000000000</f>
        <v>265.709368610235</v>
      </c>
      <c r="P57" s="3">
        <v>0</v>
      </c>
      <c r="Q57" s="3">
        <v>283.706999130361</v>
      </c>
      <c r="R57" s="3">
        <v>283.706999130361</v>
      </c>
      <c r="S57" s="3">
        <v>21.617559086231278</v>
      </c>
      <c r="T57" s="3">
        <v>21.617559086231278</v>
      </c>
      <c r="X57" s="3">
        <v>0</v>
      </c>
      <c r="Y57" s="3">
        <f>AVERAGE(G56:G58)</f>
        <v>9.0347360640791671E-2</v>
      </c>
      <c r="Z57" s="3">
        <v>8.0646108807476968E-2</v>
      </c>
    </row>
    <row r="58" spans="1:28" x14ac:dyDescent="0.2">
      <c r="A58" s="3">
        <v>17</v>
      </c>
      <c r="B58" s="3">
        <v>0</v>
      </c>
      <c r="C58" s="3" t="s">
        <v>145</v>
      </c>
      <c r="D58" s="3" t="s">
        <v>117</v>
      </c>
      <c r="E58" s="8">
        <v>0.17676729955824999</v>
      </c>
      <c r="F58" s="3">
        <v>0.5</v>
      </c>
      <c r="G58" s="3">
        <f t="shared" si="12"/>
        <v>8.8383649779124995E-2</v>
      </c>
      <c r="H58" s="3">
        <f t="shared" si="13"/>
        <v>9.8204055310138885E-2</v>
      </c>
      <c r="I58" s="3">
        <f>AVERAGE(I56:I57)</f>
        <v>353600</v>
      </c>
      <c r="J58" s="3">
        <f t="shared" si="14"/>
        <v>318240</v>
      </c>
      <c r="K58" s="3">
        <f t="shared" si="11"/>
        <v>2.7772640076396744E-10</v>
      </c>
      <c r="L58" s="3">
        <f t="shared" si="15"/>
        <v>277.72640076396743</v>
      </c>
      <c r="P58" s="3">
        <v>24</v>
      </c>
      <c r="Q58" s="3">
        <f>AVERAGE(L59,L61)</f>
        <v>266.70901983637975</v>
      </c>
      <c r="R58" s="3">
        <f>AVERAGE(L60,L62)</f>
        <v>232.56305491633498</v>
      </c>
      <c r="S58" s="3">
        <f>STDEV(L59,L61)</f>
        <v>8.400143883308651</v>
      </c>
      <c r="T58" s="3">
        <f>STDEV(L60,L62)</f>
        <v>5.6690737149889259</v>
      </c>
      <c r="X58" s="3">
        <v>24</v>
      </c>
      <c r="Y58" s="3">
        <f>AVERAGE(H59,H61)</f>
        <v>0.22616924882125003</v>
      </c>
      <c r="Z58" s="3">
        <f>AVERAGE(H60,H62)</f>
        <v>0.18307363683013889</v>
      </c>
      <c r="AA58" s="3">
        <f>STDEV(H59,H61)</f>
        <v>7.1233220130456814E-3</v>
      </c>
      <c r="AB58" s="3">
        <f>STDEV(H60,H62)</f>
        <v>4.46269482843927E-3</v>
      </c>
    </row>
    <row r="59" spans="1:28" x14ac:dyDescent="0.2">
      <c r="A59" s="3">
        <v>9</v>
      </c>
      <c r="B59" s="3">
        <v>24</v>
      </c>
      <c r="C59" s="3" t="s">
        <v>146</v>
      </c>
      <c r="D59" s="3" t="s">
        <v>118</v>
      </c>
      <c r="E59" s="3">
        <v>0.39803813913825004</v>
      </c>
      <c r="F59" s="3">
        <v>0.5</v>
      </c>
      <c r="G59" s="3">
        <f t="shared" si="12"/>
        <v>0.19901906956912502</v>
      </c>
      <c r="H59" s="3">
        <f t="shared" si="13"/>
        <v>0.22113229952125002</v>
      </c>
      <c r="I59" s="3">
        <v>848000</v>
      </c>
      <c r="J59" s="3">
        <f t="shared" si="14"/>
        <v>763200</v>
      </c>
      <c r="K59" s="3">
        <f t="shared" si="11"/>
        <v>2.6076922113354955E-10</v>
      </c>
      <c r="L59" s="3">
        <f t="shared" si="15"/>
        <v>260.76922113354954</v>
      </c>
      <c r="P59" s="3">
        <v>47.5</v>
      </c>
      <c r="Q59" s="3">
        <f>AVERAGE(L63:L64)</f>
        <v>268.75954376428854</v>
      </c>
      <c r="R59" s="3">
        <f>AVERAGE(L65:L66)</f>
        <v>264.43246820090127</v>
      </c>
      <c r="S59" s="3">
        <f>STDEV(L63:L64)</f>
        <v>10.145897429965032</v>
      </c>
      <c r="T59" s="3">
        <f>STDEV(L65:L66)</f>
        <v>2.441578791586076</v>
      </c>
      <c r="X59" s="3">
        <v>47.5</v>
      </c>
      <c r="Y59" s="3">
        <f>AVERAGE(H63:H64)</f>
        <v>0.34745233817847221</v>
      </c>
      <c r="Z59" s="3">
        <f>AVERAGE(H65:H66)</f>
        <v>0.27416358303069444</v>
      </c>
      <c r="AA59" s="3">
        <f>STDEV(H63:H64)</f>
        <v>1.3116616197458823E-2</v>
      </c>
      <c r="AB59" s="3">
        <f>STDEV(H65:H66)</f>
        <v>2.5314288911164832E-3</v>
      </c>
    </row>
    <row r="60" spans="1:28" x14ac:dyDescent="0.2">
      <c r="A60" s="3">
        <v>12</v>
      </c>
      <c r="B60" s="3">
        <v>24</v>
      </c>
      <c r="C60" s="3" t="s">
        <v>147</v>
      </c>
      <c r="D60" s="3" t="s">
        <v>119</v>
      </c>
      <c r="E60" s="3">
        <v>0.33521262949024999</v>
      </c>
      <c r="F60" s="3">
        <v>0.5</v>
      </c>
      <c r="G60" s="3">
        <f t="shared" si="12"/>
        <v>0.167606314745125</v>
      </c>
      <c r="H60" s="3">
        <f t="shared" si="13"/>
        <v>0.18622923860569443</v>
      </c>
      <c r="I60" s="3">
        <v>787200</v>
      </c>
      <c r="J60" s="3">
        <f t="shared" si="14"/>
        <v>708480</v>
      </c>
      <c r="K60" s="3">
        <f t="shared" si="11"/>
        <v>2.3657169538325004E-10</v>
      </c>
      <c r="L60" s="3">
        <f t="shared" si="15"/>
        <v>236.57169538325005</v>
      </c>
      <c r="P60" s="3">
        <v>53</v>
      </c>
      <c r="Q60" s="3">
        <f>$L$67</f>
        <v>218.63791705951516</v>
      </c>
      <c r="R60" s="3">
        <f>$L$68</f>
        <v>204.90041522815903</v>
      </c>
      <c r="X60" s="3">
        <v>53</v>
      </c>
      <c r="Y60" s="3">
        <f>$H$67</f>
        <v>0.34142497128013888</v>
      </c>
      <c r="Z60" s="3">
        <f>$H$68</f>
        <v>0.26096116883458331</v>
      </c>
    </row>
    <row r="61" spans="1:28" x14ac:dyDescent="0.2">
      <c r="A61" s="3">
        <v>14</v>
      </c>
      <c r="B61" s="3">
        <v>24</v>
      </c>
      <c r="C61" s="3" t="s">
        <v>146</v>
      </c>
      <c r="D61" s="3" t="s">
        <v>120</v>
      </c>
      <c r="E61" s="3">
        <v>0.4161711566182501</v>
      </c>
      <c r="F61" s="3">
        <v>0.5</v>
      </c>
      <c r="G61" s="3">
        <f t="shared" si="12"/>
        <v>0.20808557830912505</v>
      </c>
      <c r="H61" s="3">
        <f t="shared" si="13"/>
        <v>0.23120619812125004</v>
      </c>
      <c r="I61" s="3">
        <v>848000</v>
      </c>
      <c r="J61" s="3">
        <f t="shared" si="14"/>
        <v>763200</v>
      </c>
      <c r="K61" s="3">
        <f t="shared" si="11"/>
        <v>2.7264881853921E-10</v>
      </c>
      <c r="L61" s="3">
        <f t="shared" si="15"/>
        <v>272.64881853921003</v>
      </c>
      <c r="P61" s="3">
        <v>76</v>
      </c>
      <c r="Q61" s="3">
        <f>AVERAGE(L69:L70)</f>
        <v>270.94102285839068</v>
      </c>
      <c r="R61" s="3">
        <f>AVERAGE(L71:L72)</f>
        <v>269.81500819663</v>
      </c>
      <c r="S61" s="3">
        <f>STDEV(L69:L70)</f>
        <v>36.451141931788456</v>
      </c>
      <c r="T61" s="3">
        <f>STDEV(L71:L72)</f>
        <v>9.9457029301136473</v>
      </c>
      <c r="X61" s="3">
        <v>76</v>
      </c>
      <c r="Y61" s="3">
        <f>AVERAGE(H69:H70)</f>
        <v>0.5566212373602778</v>
      </c>
      <c r="Z61" s="3">
        <f>AVERAGE(H71:H72)</f>
        <v>0.36349477904249994</v>
      </c>
      <c r="AA61" s="3">
        <f>STDEV(H69:H70)</f>
        <v>7.4885225984666084E-2</v>
      </c>
      <c r="AB61" s="3">
        <f>STDEV(H71:H72)</f>
        <v>1.3398850987449093E-2</v>
      </c>
    </row>
    <row r="62" spans="1:28" x14ac:dyDescent="0.2">
      <c r="A62" s="3">
        <v>15</v>
      </c>
      <c r="B62" s="3">
        <v>24</v>
      </c>
      <c r="C62" s="3" t="s">
        <v>147</v>
      </c>
      <c r="D62" s="3" t="s">
        <v>121</v>
      </c>
      <c r="E62" s="3">
        <v>0.32385246309825</v>
      </c>
      <c r="F62" s="3">
        <v>0.5</v>
      </c>
      <c r="G62" s="3">
        <f t="shared" si="12"/>
        <v>0.161926231549125</v>
      </c>
      <c r="H62" s="3">
        <f t="shared" si="13"/>
        <v>0.17991803505458334</v>
      </c>
      <c r="I62" s="3">
        <v>787200</v>
      </c>
      <c r="J62" s="3">
        <f t="shared" si="14"/>
        <v>708480</v>
      </c>
      <c r="K62" s="3">
        <f t="shared" si="11"/>
        <v>2.2855441444941987E-10</v>
      </c>
      <c r="L62" s="3">
        <f t="shared" si="15"/>
        <v>228.55441444941988</v>
      </c>
    </row>
    <row r="63" spans="1:28" x14ac:dyDescent="0.2">
      <c r="A63" s="3">
        <v>7</v>
      </c>
      <c r="B63" s="3">
        <v>47.5</v>
      </c>
      <c r="C63" s="3" t="s">
        <v>146</v>
      </c>
      <c r="D63" s="3" t="s">
        <v>122</v>
      </c>
      <c r="E63" s="3">
        <v>0.64210893558825</v>
      </c>
      <c r="F63" s="3">
        <v>0.5</v>
      </c>
      <c r="G63" s="3">
        <f t="shared" si="12"/>
        <v>0.321054467794125</v>
      </c>
      <c r="H63" s="3">
        <f t="shared" si="13"/>
        <v>0.35672718643791668</v>
      </c>
      <c r="I63" s="3">
        <v>1292800</v>
      </c>
      <c r="J63" s="3">
        <f t="shared" si="14"/>
        <v>1163520</v>
      </c>
      <c r="K63" s="3">
        <f t="shared" si="11"/>
        <v>2.7593377663823995E-10</v>
      </c>
      <c r="L63" s="3">
        <f t="shared" si="15"/>
        <v>275.93377663823998</v>
      </c>
    </row>
    <row r="64" spans="1:28" x14ac:dyDescent="0.2">
      <c r="A64" s="3">
        <v>8</v>
      </c>
      <c r="B64" s="3">
        <v>47.5</v>
      </c>
      <c r="C64" s="3" t="s">
        <v>148</v>
      </c>
      <c r="D64" s="3" t="s">
        <v>123</v>
      </c>
      <c r="E64" s="3">
        <v>0.60871948185425007</v>
      </c>
      <c r="F64" s="3">
        <v>0.5</v>
      </c>
      <c r="G64" s="3">
        <f t="shared" si="12"/>
        <v>0.30435974092712503</v>
      </c>
      <c r="H64" s="3">
        <f t="shared" si="13"/>
        <v>0.3381774899190278</v>
      </c>
      <c r="I64" s="3">
        <v>1292800</v>
      </c>
      <c r="J64" s="3">
        <f t="shared" si="14"/>
        <v>1163520</v>
      </c>
      <c r="K64" s="3">
        <f t="shared" si="11"/>
        <v>2.6158531089033711E-10</v>
      </c>
      <c r="L64" s="3">
        <f t="shared" si="15"/>
        <v>261.5853108903371</v>
      </c>
    </row>
    <row r="65" spans="1:12" x14ac:dyDescent="0.2">
      <c r="A65" s="3">
        <v>10</v>
      </c>
      <c r="B65" s="3">
        <v>47.5</v>
      </c>
      <c r="C65" s="3" t="s">
        <v>147</v>
      </c>
      <c r="D65" s="3" t="s">
        <v>124</v>
      </c>
      <c r="E65" s="3">
        <v>0.49027246649224998</v>
      </c>
      <c r="F65" s="3">
        <v>0.5</v>
      </c>
      <c r="G65" s="3">
        <f t="shared" si="12"/>
        <v>0.24513623324612499</v>
      </c>
      <c r="H65" s="3">
        <f t="shared" si="13"/>
        <v>0.27237359249569443</v>
      </c>
      <c r="I65" s="3">
        <v>1036800</v>
      </c>
      <c r="J65" s="3">
        <f t="shared" si="14"/>
        <v>933120</v>
      </c>
      <c r="K65" s="3">
        <f t="shared" si="11"/>
        <v>2.627060112805695E-10</v>
      </c>
      <c r="L65" s="3">
        <f t="shared" si="15"/>
        <v>262.7060112805695</v>
      </c>
    </row>
    <row r="66" spans="1:12" x14ac:dyDescent="0.2">
      <c r="A66" s="3">
        <v>11</v>
      </c>
      <c r="B66" s="3">
        <v>47.5</v>
      </c>
      <c r="C66" s="3" t="s">
        <v>147</v>
      </c>
      <c r="D66" s="3" t="s">
        <v>125</v>
      </c>
      <c r="E66" s="3">
        <v>0.49671643241824998</v>
      </c>
      <c r="F66" s="3">
        <v>0.5</v>
      </c>
      <c r="G66" s="3">
        <f t="shared" si="12"/>
        <v>0.24835821620912499</v>
      </c>
      <c r="H66" s="3">
        <f t="shared" si="13"/>
        <v>0.27595357356569444</v>
      </c>
      <c r="I66" s="3">
        <v>1036800</v>
      </c>
      <c r="J66" s="3">
        <f t="shared" si="14"/>
        <v>933120</v>
      </c>
      <c r="K66" s="3">
        <f t="shared" si="11"/>
        <v>2.6615892512123305E-10</v>
      </c>
      <c r="L66" s="3">
        <f t="shared" si="15"/>
        <v>266.15892512123304</v>
      </c>
    </row>
    <row r="67" spans="1:12" x14ac:dyDescent="0.2">
      <c r="A67" s="3">
        <v>3</v>
      </c>
      <c r="B67" s="3">
        <v>53</v>
      </c>
      <c r="C67" s="3" t="s">
        <v>146</v>
      </c>
      <c r="D67" s="3" t="s">
        <v>126</v>
      </c>
      <c r="E67" s="3">
        <v>0.61456494830425001</v>
      </c>
      <c r="F67" s="3">
        <v>0.5</v>
      </c>
      <c r="G67" s="3">
        <f t="shared" si="12"/>
        <v>0.30728247415212501</v>
      </c>
      <c r="H67" s="3">
        <f t="shared" si="13"/>
        <v>0.34142497128013888</v>
      </c>
      <c r="I67" s="3">
        <v>1561600</v>
      </c>
      <c r="J67" s="3">
        <f t="shared" si="14"/>
        <v>1405440</v>
      </c>
      <c r="K67" s="3">
        <f t="shared" si="11"/>
        <v>2.1863791705951517E-10</v>
      </c>
      <c r="L67" s="3">
        <f t="shared" si="15"/>
        <v>218.63791705951516</v>
      </c>
    </row>
    <row r="68" spans="1:12" x14ac:dyDescent="0.2">
      <c r="A68" s="3">
        <v>6</v>
      </c>
      <c r="B68" s="3">
        <v>53</v>
      </c>
      <c r="C68" s="3" t="s">
        <v>147</v>
      </c>
      <c r="D68" s="3" t="s">
        <v>127</v>
      </c>
      <c r="E68" s="3">
        <v>0.46973010390225001</v>
      </c>
      <c r="F68" s="3">
        <v>0.5</v>
      </c>
      <c r="G68" s="3">
        <f t="shared" si="12"/>
        <v>0.234865051951125</v>
      </c>
      <c r="H68" s="3">
        <f t="shared" si="13"/>
        <v>0.26096116883458331</v>
      </c>
      <c r="I68" s="3">
        <v>1273600</v>
      </c>
      <c r="J68" s="3">
        <f t="shared" si="14"/>
        <v>1146240</v>
      </c>
      <c r="K68" s="3">
        <f t="shared" si="11"/>
        <v>2.0490041522815903E-10</v>
      </c>
      <c r="L68" s="3">
        <f t="shared" si="15"/>
        <v>204.90041522815903</v>
      </c>
    </row>
    <row r="69" spans="1:12" x14ac:dyDescent="0.2">
      <c r="A69" s="3">
        <v>1</v>
      </c>
      <c r="B69" s="3">
        <v>76</v>
      </c>
      <c r="C69" s="3" t="s">
        <v>146</v>
      </c>
      <c r="D69" s="3" t="s">
        <v>128</v>
      </c>
      <c r="E69" s="3">
        <v>0.45330244763025002</v>
      </c>
      <c r="F69" s="3">
        <v>1</v>
      </c>
      <c r="G69" s="3">
        <f t="shared" si="12"/>
        <v>0.45330244763025002</v>
      </c>
      <c r="H69" s="3">
        <f t="shared" si="13"/>
        <v>0.50366938625583335</v>
      </c>
      <c r="I69" s="3">
        <v>2054400</v>
      </c>
      <c r="J69" s="3">
        <f t="shared" si="14"/>
        <v>1848960</v>
      </c>
      <c r="K69" s="3">
        <f t="shared" si="11"/>
        <v>2.4516617321642976E-10</v>
      </c>
      <c r="L69" s="3">
        <f t="shared" si="15"/>
        <v>245.16617321642977</v>
      </c>
    </row>
    <row r="70" spans="1:12" x14ac:dyDescent="0.2">
      <c r="A70" s="3">
        <v>2</v>
      </c>
      <c r="B70" s="3">
        <v>76</v>
      </c>
      <c r="C70" s="3" t="s">
        <v>148</v>
      </c>
      <c r="D70" s="3" t="s">
        <v>129</v>
      </c>
      <c r="E70" s="3">
        <v>0.54861577961825003</v>
      </c>
      <c r="F70" s="3">
        <v>1</v>
      </c>
      <c r="G70" s="3">
        <f t="shared" si="12"/>
        <v>0.54861577961825003</v>
      </c>
      <c r="H70" s="3">
        <f t="shared" si="13"/>
        <v>0.60957308846472225</v>
      </c>
      <c r="I70" s="3">
        <v>2054400</v>
      </c>
      <c r="J70" s="3">
        <f t="shared" si="14"/>
        <v>1848960</v>
      </c>
      <c r="K70" s="3">
        <f t="shared" si="11"/>
        <v>2.9671587250035161E-10</v>
      </c>
      <c r="L70" s="3">
        <f t="shared" si="15"/>
        <v>296.71587250035162</v>
      </c>
    </row>
    <row r="71" spans="1:12" x14ac:dyDescent="0.2">
      <c r="A71" s="3">
        <v>4</v>
      </c>
      <c r="B71" s="3">
        <v>76</v>
      </c>
      <c r="C71" s="3" t="s">
        <v>147</v>
      </c>
      <c r="D71" s="3" t="s">
        <v>130</v>
      </c>
      <c r="E71" s="3">
        <v>0.33567227769224994</v>
      </c>
      <c r="F71" s="3">
        <v>1</v>
      </c>
      <c r="G71" s="3">
        <f t="shared" si="12"/>
        <v>0.33567227769224994</v>
      </c>
      <c r="H71" s="3">
        <f t="shared" si="13"/>
        <v>0.37296919743583329</v>
      </c>
      <c r="I71" s="3">
        <v>1347200</v>
      </c>
      <c r="J71" s="3">
        <f t="shared" si="14"/>
        <v>1212480</v>
      </c>
      <c r="K71" s="3">
        <f t="shared" si="11"/>
        <v>2.768476821821803E-10</v>
      </c>
      <c r="L71" s="3">
        <f t="shared" si="15"/>
        <v>276.84768218218028</v>
      </c>
    </row>
    <row r="72" spans="1:12" x14ac:dyDescent="0.2">
      <c r="A72" s="3">
        <v>5</v>
      </c>
      <c r="B72" s="3">
        <v>76</v>
      </c>
      <c r="C72" s="3" t="s">
        <v>147</v>
      </c>
      <c r="D72" s="3" t="s">
        <v>131</v>
      </c>
      <c r="E72" s="3">
        <v>0.31861832458424999</v>
      </c>
      <c r="F72" s="3">
        <v>1</v>
      </c>
      <c r="G72" s="3">
        <f t="shared" si="12"/>
        <v>0.31861832458424999</v>
      </c>
      <c r="H72" s="3">
        <f t="shared" si="13"/>
        <v>0.35402036064916664</v>
      </c>
      <c r="I72" s="3">
        <v>1347200</v>
      </c>
      <c r="J72" s="3">
        <f t="shared" si="14"/>
        <v>1212480</v>
      </c>
      <c r="K72" s="3">
        <f t="shared" si="11"/>
        <v>2.6278233421107975E-10</v>
      </c>
      <c r="L72" s="3">
        <f t="shared" si="15"/>
        <v>262.78233421107973</v>
      </c>
    </row>
    <row r="84" spans="17:17" x14ac:dyDescent="0.2">
      <c r="Q84" s="7"/>
    </row>
  </sheetData>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Metadata_</vt:lpstr>
      <vt:lpstr>Data_Cell counts</vt:lpstr>
      <vt:lpstr>Data_Protein_BCA_raw</vt:lpstr>
      <vt:lpstr>Layout_BCAplate</vt:lpstr>
      <vt:lpstr>Results_protein analysis</vt:lpstr>
    </vt:vector>
  </TitlesOfParts>
  <Company>Vrije Universiteit Amsterdam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Jurgen</dc:creator>
  <cp:lastModifiedBy>Jurgen Haanstra</cp:lastModifiedBy>
  <dcterms:created xsi:type="dcterms:W3CDTF">2017-02-22T15:52:31Z</dcterms:created>
  <dcterms:modified xsi:type="dcterms:W3CDTF">2020-03-10T12:47:06Z</dcterms:modified>
</cp:coreProperties>
</file>