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2.xml" ContentType="application/vnd.openxmlformats-officedocument.drawing+xml"/>
  <Override PartName="/xl/charts/chart11.xml" ContentType="application/vnd.openxmlformats-officedocument.drawingml.chart+xml"/>
  <Override PartName="/xl/drawings/drawing3.xml" ContentType="application/vnd.openxmlformats-officedocument.drawing+xml"/>
  <Override PartName="/xl/charts/chart12.xml" ContentType="application/vnd.openxmlformats-officedocument.drawingml.chart+xml"/>
  <Override PartName="/xl/drawings/drawing4.xml" ContentType="application/vnd.openxmlformats-officedocument.drawing+xml"/>
  <Override PartName="/xl/charts/chart1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users\Yin Hoon\Fei-0 experiment\First experiment June 2012\"/>
    </mc:Choice>
  </mc:AlternateContent>
  <bookViews>
    <workbookView xWindow="8076" yWindow="228" windowWidth="10440" windowHeight="11760" activeTab="4"/>
  </bookViews>
  <sheets>
    <sheet name="18 DAS" sheetId="1" r:id="rId1"/>
    <sheet name="23 DAS" sheetId="2" r:id="rId2"/>
    <sheet name="29 DAS" sheetId="3" r:id="rId3"/>
    <sheet name="37 DAS Bolt" sheetId="4" r:id="rId4"/>
    <sheet name="Summary" sheetId="5" r:id="rId5"/>
    <sheet name="Modelled" sheetId="6" r:id="rId6"/>
    <sheet name="Indiv" sheetId="7" r:id="rId7"/>
    <sheet name="Stochastic" sheetId="8" r:id="rId8"/>
  </sheets>
  <calcPr calcId="152511"/>
</workbook>
</file>

<file path=xl/calcChain.xml><?xml version="1.0" encoding="utf-8"?>
<calcChain xmlns="http://schemas.openxmlformats.org/spreadsheetml/2006/main">
  <c r="C5" i="8" l="1"/>
  <c r="B5" i="8"/>
  <c r="C4" i="8"/>
  <c r="B4" i="8"/>
  <c r="A2" i="7"/>
  <c r="A3" i="7"/>
  <c r="A4" i="7" s="1"/>
  <c r="A5" i="7" s="1"/>
  <c r="A6" i="7" s="1"/>
  <c r="A7" i="7"/>
  <c r="A8" i="7" s="1"/>
  <c r="A9" i="7" s="1"/>
  <c r="A10" i="7" s="1"/>
  <c r="A11" i="7"/>
  <c r="A12" i="7" s="1"/>
  <c r="A13" i="7" s="1"/>
  <c r="A14" i="7" s="1"/>
  <c r="A15" i="7" s="1"/>
  <c r="A16" i="7" s="1"/>
  <c r="A17" i="7" s="1"/>
  <c r="A18" i="7" s="1"/>
  <c r="A19" i="7" s="1"/>
  <c r="A20" i="7" s="1"/>
  <c r="A21" i="7" s="1"/>
  <c r="A22" i="7" s="1"/>
  <c r="A23" i="7" s="1"/>
  <c r="A24" i="7" s="1"/>
  <c r="A25" i="7" s="1"/>
  <c r="A26" i="7" s="1"/>
  <c r="A27" i="7" s="1"/>
  <c r="A28" i="7" s="1"/>
  <c r="A29" i="7" s="1"/>
  <c r="L155" i="4"/>
  <c r="L156" i="4"/>
  <c r="L157" i="4"/>
  <c r="L158" i="4"/>
  <c r="L159" i="4"/>
  <c r="L160" i="4"/>
  <c r="L161" i="4"/>
  <c r="L162" i="4"/>
  <c r="L163" i="4"/>
  <c r="L164" i="4"/>
  <c r="L165" i="4"/>
  <c r="L166" i="4"/>
  <c r="L167" i="4"/>
  <c r="L154" i="4"/>
  <c r="K168" i="4"/>
  <c r="L168" i="4"/>
  <c r="L120" i="4"/>
  <c r="L121" i="4"/>
  <c r="L122" i="4"/>
  <c r="L123" i="4"/>
  <c r="L124" i="4"/>
  <c r="L125" i="4"/>
  <c r="L126" i="4"/>
  <c r="L127" i="4"/>
  <c r="L128" i="4"/>
  <c r="L129" i="4"/>
  <c r="L130" i="4"/>
  <c r="L131" i="4"/>
  <c r="L132" i="4"/>
  <c r="L119" i="4"/>
  <c r="K133" i="4"/>
  <c r="L133" i="4"/>
  <c r="L85" i="4"/>
  <c r="L86" i="4"/>
  <c r="L87" i="4"/>
  <c r="L88" i="4"/>
  <c r="L89" i="4"/>
  <c r="L90" i="4"/>
  <c r="L91" i="4"/>
  <c r="L92" i="4"/>
  <c r="L93" i="4"/>
  <c r="L94" i="4"/>
  <c r="L95" i="4"/>
  <c r="L96" i="4"/>
  <c r="L84" i="4"/>
  <c r="K97" i="4"/>
  <c r="L97" i="4" s="1"/>
  <c r="L51" i="4"/>
  <c r="L52" i="4"/>
  <c r="L53" i="4"/>
  <c r="L54" i="4"/>
  <c r="L55" i="4"/>
  <c r="L56" i="4"/>
  <c r="L57" i="4"/>
  <c r="L58" i="4"/>
  <c r="L59" i="4"/>
  <c r="L60" i="4"/>
  <c r="L61" i="4"/>
  <c r="L62" i="4"/>
  <c r="L63" i="4"/>
  <c r="L64" i="4"/>
  <c r="L50" i="4"/>
  <c r="K65" i="4"/>
  <c r="L65" i="4"/>
  <c r="L17" i="4"/>
  <c r="L18" i="4"/>
  <c r="L19" i="4"/>
  <c r="L20" i="4"/>
  <c r="L21" i="4"/>
  <c r="L22" i="4"/>
  <c r="L23" i="4"/>
  <c r="L24" i="4"/>
  <c r="L25" i="4"/>
  <c r="L26" i="4"/>
  <c r="L27" i="4"/>
  <c r="L28" i="4"/>
  <c r="L29" i="4"/>
  <c r="L30" i="4"/>
  <c r="L16" i="4"/>
  <c r="K31" i="4"/>
  <c r="L31" i="4" s="1"/>
  <c r="L127" i="3"/>
  <c r="L128" i="3"/>
  <c r="L129" i="3"/>
  <c r="L130" i="3"/>
  <c r="L131" i="3"/>
  <c r="L132" i="3"/>
  <c r="L133" i="3"/>
  <c r="L134" i="3"/>
  <c r="L126" i="3"/>
  <c r="K135" i="3"/>
  <c r="K136" i="3"/>
  <c r="L99" i="3"/>
  <c r="L100" i="3"/>
  <c r="L101" i="3"/>
  <c r="L102" i="3"/>
  <c r="L103" i="3"/>
  <c r="L104" i="3"/>
  <c r="L105" i="3"/>
  <c r="L106" i="3"/>
  <c r="L107" i="3"/>
  <c r="L108" i="3"/>
  <c r="L98" i="3"/>
  <c r="K109" i="3"/>
  <c r="L109" i="3" s="1"/>
  <c r="L71" i="3"/>
  <c r="L72" i="3"/>
  <c r="L73" i="3"/>
  <c r="L74" i="3"/>
  <c r="L75" i="3"/>
  <c r="L76" i="3"/>
  <c r="L77" i="3"/>
  <c r="L78" i="3"/>
  <c r="L79" i="3"/>
  <c r="L70" i="3"/>
  <c r="K80" i="3"/>
  <c r="L80" i="3" s="1"/>
  <c r="L44" i="3"/>
  <c r="L45" i="3"/>
  <c r="L46" i="3"/>
  <c r="L47" i="3"/>
  <c r="L48" i="3"/>
  <c r="L49" i="3"/>
  <c r="L43" i="3"/>
  <c r="K50" i="3"/>
  <c r="L50" i="3"/>
  <c r="L17" i="3"/>
  <c r="L18" i="3"/>
  <c r="L19" i="3"/>
  <c r="L20" i="3"/>
  <c r="L21" i="3"/>
  <c r="L22" i="3"/>
  <c r="L23" i="3"/>
  <c r="L24" i="3"/>
  <c r="L16" i="3"/>
  <c r="K25" i="3"/>
  <c r="L25" i="3" s="1"/>
  <c r="L95" i="2"/>
  <c r="L96" i="2"/>
  <c r="L97" i="2"/>
  <c r="L98" i="2"/>
  <c r="L99" i="2"/>
  <c r="L100" i="2"/>
  <c r="L94" i="2"/>
  <c r="K101" i="2"/>
  <c r="L101" i="2"/>
  <c r="L75" i="2"/>
  <c r="L76" i="2"/>
  <c r="L77" i="2"/>
  <c r="L78" i="2"/>
  <c r="L79" i="2"/>
  <c r="L88" i="2"/>
  <c r="L74" i="2"/>
  <c r="K80" i="2"/>
  <c r="L80" i="2" s="1"/>
  <c r="L55" i="2"/>
  <c r="L56" i="2"/>
  <c r="L57" i="2"/>
  <c r="L58" i="2"/>
  <c r="L59" i="2"/>
  <c r="L60" i="2"/>
  <c r="L54" i="2"/>
  <c r="K61" i="2"/>
  <c r="L61" i="2"/>
  <c r="L35" i="2"/>
  <c r="L36" i="2"/>
  <c r="L37" i="2"/>
  <c r="L38" i="2"/>
  <c r="L39" i="2"/>
  <c r="L40" i="2"/>
  <c r="K41" i="2"/>
  <c r="L41" i="2"/>
  <c r="K42" i="2"/>
  <c r="K43" i="2" s="1"/>
  <c r="L42" i="2"/>
  <c r="L49" i="2"/>
  <c r="L16" i="2"/>
  <c r="L17" i="2"/>
  <c r="L18" i="2"/>
  <c r="L19" i="2"/>
  <c r="L20" i="2"/>
  <c r="L21" i="2"/>
  <c r="K22" i="2"/>
  <c r="L30" i="2"/>
  <c r="L71" i="1"/>
  <c r="L72" i="1"/>
  <c r="L73" i="1"/>
  <c r="L74" i="1"/>
  <c r="L75" i="1"/>
  <c r="L76" i="1"/>
  <c r="L77" i="1"/>
  <c r="L78" i="1"/>
  <c r="L70" i="1"/>
  <c r="L57" i="1"/>
  <c r="L58" i="1"/>
  <c r="L59" i="1"/>
  <c r="L60" i="1"/>
  <c r="L61" i="1"/>
  <c r="L62" i="1"/>
  <c r="L63" i="1"/>
  <c r="L64" i="1"/>
  <c r="L56" i="1"/>
  <c r="L65" i="1" s="1"/>
  <c r="L66" i="1"/>
  <c r="L43" i="1"/>
  <c r="L44" i="1"/>
  <c r="L45" i="1"/>
  <c r="L46" i="1"/>
  <c r="L47" i="1"/>
  <c r="L48" i="1"/>
  <c r="L49" i="1"/>
  <c r="L50" i="1"/>
  <c r="L42" i="1"/>
  <c r="L30" i="1"/>
  <c r="L31" i="1"/>
  <c r="L32" i="1"/>
  <c r="L33" i="1"/>
  <c r="L34" i="1"/>
  <c r="L35" i="1"/>
  <c r="L36" i="1"/>
  <c r="L37" i="1"/>
  <c r="L29" i="1"/>
  <c r="L38" i="1" s="1"/>
  <c r="L39" i="1"/>
  <c r="L16" i="1"/>
  <c r="L17" i="1"/>
  <c r="L18" i="1"/>
  <c r="L19" i="1"/>
  <c r="L20" i="1"/>
  <c r="L21" i="1"/>
  <c r="L22" i="1"/>
  <c r="L23" i="1"/>
  <c r="L24" i="1"/>
  <c r="D114" i="5"/>
  <c r="D150" i="5"/>
  <c r="F114" i="5"/>
  <c r="F150" i="5"/>
  <c r="H114" i="5"/>
  <c r="H150" i="5"/>
  <c r="B114" i="5"/>
  <c r="B149" i="5"/>
  <c r="D80" i="5"/>
  <c r="G16" i="2"/>
  <c r="G35" i="2"/>
  <c r="G54" i="2"/>
  <c r="G74" i="2"/>
  <c r="G94" i="2"/>
  <c r="D81" i="5"/>
  <c r="G17" i="2"/>
  <c r="G36" i="2"/>
  <c r="G55" i="2"/>
  <c r="G75" i="2"/>
  <c r="G95" i="2"/>
  <c r="D82" i="5"/>
  <c r="G18" i="2"/>
  <c r="G37" i="2"/>
  <c r="G56" i="2"/>
  <c r="G76" i="2"/>
  <c r="G96" i="2"/>
  <c r="D83" i="5"/>
  <c r="G19" i="2"/>
  <c r="G38" i="2"/>
  <c r="G57" i="2"/>
  <c r="G77" i="2"/>
  <c r="G97" i="2"/>
  <c r="H97" i="2" s="1"/>
  <c r="D84" i="5"/>
  <c r="G20" i="2"/>
  <c r="G39" i="2"/>
  <c r="G58" i="2"/>
  <c r="G78" i="2"/>
  <c r="G98" i="2"/>
  <c r="D85" i="5"/>
  <c r="G21" i="2"/>
  <c r="G40" i="2"/>
  <c r="G59" i="2"/>
  <c r="H59" i="2" s="1"/>
  <c r="G79" i="2"/>
  <c r="G99" i="2"/>
  <c r="D86" i="5"/>
  <c r="G22" i="2"/>
  <c r="G41" i="2"/>
  <c r="G60" i="2"/>
  <c r="G80" i="2"/>
  <c r="G100" i="2"/>
  <c r="D87" i="5"/>
  <c r="G23" i="2"/>
  <c r="G42" i="2"/>
  <c r="G61" i="2"/>
  <c r="E50" i="5" s="1"/>
  <c r="G81" i="2"/>
  <c r="G101" i="2"/>
  <c r="D88" i="5"/>
  <c r="G24" i="2"/>
  <c r="G43" i="2"/>
  <c r="G62" i="2"/>
  <c r="G82" i="2"/>
  <c r="G102" i="2"/>
  <c r="D89" i="5"/>
  <c r="G25" i="2"/>
  <c r="G44" i="2"/>
  <c r="G63" i="2"/>
  <c r="G83" i="2"/>
  <c r="G103" i="2"/>
  <c r="D90" i="5"/>
  <c r="G26" i="2"/>
  <c r="G45" i="2"/>
  <c r="G64" i="2"/>
  <c r="G84" i="2"/>
  <c r="G104" i="2"/>
  <c r="D91" i="5"/>
  <c r="G27" i="2"/>
  <c r="G46" i="2"/>
  <c r="G65" i="2"/>
  <c r="G85" i="2"/>
  <c r="G105" i="2"/>
  <c r="H105" i="2" s="1"/>
  <c r="D92" i="5"/>
  <c r="G28" i="2"/>
  <c r="G47" i="2"/>
  <c r="G66" i="2"/>
  <c r="G86" i="2"/>
  <c r="G106" i="2"/>
  <c r="D93" i="5"/>
  <c r="G29" i="2"/>
  <c r="G48" i="2"/>
  <c r="G67" i="2"/>
  <c r="H67" i="2" s="1"/>
  <c r="G87" i="2"/>
  <c r="G107" i="2"/>
  <c r="H107" i="2" s="1"/>
  <c r="D94" i="5"/>
  <c r="G30" i="2"/>
  <c r="G49" i="2"/>
  <c r="G68" i="2"/>
  <c r="G88" i="2"/>
  <c r="G108" i="2"/>
  <c r="B80" i="5"/>
  <c r="G16" i="1"/>
  <c r="G29" i="1"/>
  <c r="G42" i="1"/>
  <c r="G56" i="1"/>
  <c r="G70" i="1"/>
  <c r="B81" i="5"/>
  <c r="G17" i="1"/>
  <c r="G30" i="1"/>
  <c r="G43" i="1"/>
  <c r="G57" i="1"/>
  <c r="G71" i="1"/>
  <c r="B82" i="5"/>
  <c r="G18" i="1"/>
  <c r="G31" i="1"/>
  <c r="G44" i="1"/>
  <c r="G58" i="1"/>
  <c r="G72" i="1"/>
  <c r="H72" i="1" s="1"/>
  <c r="B83" i="5"/>
  <c r="G19" i="1"/>
  <c r="G32" i="1"/>
  <c r="G45" i="1"/>
  <c r="G59" i="1"/>
  <c r="G73" i="1"/>
  <c r="B84" i="5"/>
  <c r="G20" i="1"/>
  <c r="G33" i="1"/>
  <c r="G46" i="1"/>
  <c r="G60" i="1"/>
  <c r="G74" i="1"/>
  <c r="B85" i="5"/>
  <c r="G21" i="1"/>
  <c r="G34" i="1"/>
  <c r="G47" i="1"/>
  <c r="G61" i="1"/>
  <c r="B48" i="5" s="1"/>
  <c r="B121" i="5" s="1"/>
  <c r="G75" i="1"/>
  <c r="B86" i="5"/>
  <c r="G22" i="1"/>
  <c r="G35" i="1"/>
  <c r="G48" i="1"/>
  <c r="G62" i="1"/>
  <c r="H62" i="1" s="1"/>
  <c r="G76" i="1"/>
  <c r="B87" i="5"/>
  <c r="G23" i="1"/>
  <c r="G36" i="1"/>
  <c r="G49" i="1"/>
  <c r="G63" i="1"/>
  <c r="G77" i="1"/>
  <c r="B88" i="5"/>
  <c r="G24" i="1"/>
  <c r="G37" i="1"/>
  <c r="G50" i="1"/>
  <c r="G64" i="1"/>
  <c r="G78" i="1"/>
  <c r="F177" i="5"/>
  <c r="I31" i="2"/>
  <c r="I50" i="2"/>
  <c r="I177" i="5" s="1"/>
  <c r="I69" i="2"/>
  <c r="I89" i="2"/>
  <c r="I109" i="2"/>
  <c r="H177" i="5"/>
  <c r="F178" i="5"/>
  <c r="F179" i="5"/>
  <c r="F176" i="5"/>
  <c r="I25" i="1"/>
  <c r="I38" i="1"/>
  <c r="I176" i="5" s="1"/>
  <c r="I51" i="1"/>
  <c r="I65" i="1"/>
  <c r="I79" i="1"/>
  <c r="H85" i="5"/>
  <c r="T85" i="5" s="1"/>
  <c r="H86" i="5"/>
  <c r="H87" i="5"/>
  <c r="T87" i="5"/>
  <c r="H88" i="5"/>
  <c r="H89" i="5"/>
  <c r="T89" i="5" s="1"/>
  <c r="H90" i="5"/>
  <c r="H91" i="5"/>
  <c r="T91" i="5"/>
  <c r="H92" i="5"/>
  <c r="H93" i="5"/>
  <c r="T93" i="5" s="1"/>
  <c r="H94" i="5"/>
  <c r="T94" i="5" s="1"/>
  <c r="S94" i="5"/>
  <c r="H95" i="5"/>
  <c r="S95" i="5"/>
  <c r="T95" i="5" s="1"/>
  <c r="H96" i="5"/>
  <c r="S96" i="5"/>
  <c r="H97" i="5"/>
  <c r="S97" i="5"/>
  <c r="F82" i="5"/>
  <c r="F83" i="5"/>
  <c r="R83" i="5"/>
  <c r="F84" i="5"/>
  <c r="F85" i="5"/>
  <c r="R85" i="5" s="1"/>
  <c r="F86" i="5"/>
  <c r="F87" i="5"/>
  <c r="R87" i="5"/>
  <c r="F88" i="5"/>
  <c r="F89" i="5"/>
  <c r="Q89" i="5"/>
  <c r="R89" i="5"/>
  <c r="F90" i="5"/>
  <c r="Q90" i="5"/>
  <c r="F91" i="5"/>
  <c r="R91" i="5" s="1"/>
  <c r="Q91" i="5"/>
  <c r="F92" i="5"/>
  <c r="Q92" i="5"/>
  <c r="R92" i="5" s="1"/>
  <c r="F93" i="5"/>
  <c r="R93" i="5" s="1"/>
  <c r="Q93" i="5"/>
  <c r="F94" i="5"/>
  <c r="Q94" i="5"/>
  <c r="P80" i="5"/>
  <c r="P81" i="5"/>
  <c r="P82" i="5"/>
  <c r="P83" i="5"/>
  <c r="P84" i="5"/>
  <c r="P85" i="5"/>
  <c r="O86" i="5"/>
  <c r="P86" i="5" s="1"/>
  <c r="O87" i="5"/>
  <c r="P87" i="5"/>
  <c r="O88" i="5"/>
  <c r="P88" i="5"/>
  <c r="P109" i="5" s="1"/>
  <c r="O89" i="5"/>
  <c r="P89" i="5"/>
  <c r="O90" i="5"/>
  <c r="P90" i="5"/>
  <c r="O91" i="5"/>
  <c r="P91" i="5"/>
  <c r="O92" i="5"/>
  <c r="P92" i="5"/>
  <c r="O93" i="5"/>
  <c r="P93" i="5"/>
  <c r="O94" i="5"/>
  <c r="P94" i="5"/>
  <c r="N80" i="5"/>
  <c r="N81" i="5"/>
  <c r="N82" i="5"/>
  <c r="N83" i="5"/>
  <c r="N84" i="5"/>
  <c r="M85" i="5"/>
  <c r="M86" i="5"/>
  <c r="N86" i="5" s="1"/>
  <c r="M87" i="5"/>
  <c r="M88" i="5"/>
  <c r="N88" i="5" s="1"/>
  <c r="H81" i="5"/>
  <c r="T81" i="5" s="1"/>
  <c r="H82" i="5"/>
  <c r="T82" i="5" s="1"/>
  <c r="H83" i="5"/>
  <c r="T83" i="5" s="1"/>
  <c r="H84" i="5"/>
  <c r="T84" i="5" s="1"/>
  <c r="H98" i="5"/>
  <c r="S98" i="5"/>
  <c r="T98" i="5"/>
  <c r="H99" i="5"/>
  <c r="S99" i="5"/>
  <c r="H100" i="5"/>
  <c r="T100" i="5" s="1"/>
  <c r="S100" i="5"/>
  <c r="H101" i="5"/>
  <c r="S101" i="5"/>
  <c r="T101" i="5" s="1"/>
  <c r="H102" i="5"/>
  <c r="S102" i="5"/>
  <c r="T102" i="5"/>
  <c r="H103" i="5"/>
  <c r="S103" i="5"/>
  <c r="H104" i="5"/>
  <c r="S104" i="5"/>
  <c r="T104" i="5"/>
  <c r="H105" i="5"/>
  <c r="S105" i="5"/>
  <c r="T105" i="5" s="1"/>
  <c r="H106" i="5"/>
  <c r="T106" i="5" s="1"/>
  <c r="S106" i="5"/>
  <c r="H107" i="5"/>
  <c r="S107" i="5"/>
  <c r="H108" i="5"/>
  <c r="T108" i="5" s="1"/>
  <c r="S108" i="5"/>
  <c r="H80" i="5"/>
  <c r="F81" i="5"/>
  <c r="F95" i="5"/>
  <c r="R95" i="5" s="1"/>
  <c r="Q95" i="5"/>
  <c r="F96" i="5"/>
  <c r="R96" i="5" s="1"/>
  <c r="Q96" i="5"/>
  <c r="F97" i="5"/>
  <c r="Q97" i="5"/>
  <c r="R97" i="5" s="1"/>
  <c r="F98" i="5"/>
  <c r="R98" i="5" s="1"/>
  <c r="Q98" i="5"/>
  <c r="F99" i="5"/>
  <c r="R99" i="5" s="1"/>
  <c r="Q99" i="5"/>
  <c r="F100" i="5"/>
  <c r="R100" i="5" s="1"/>
  <c r="Q100" i="5"/>
  <c r="F101" i="5"/>
  <c r="Q101" i="5"/>
  <c r="R101" i="5" s="1"/>
  <c r="F102" i="5"/>
  <c r="Q102" i="5"/>
  <c r="R102" i="5"/>
  <c r="F80" i="5"/>
  <c r="R80" i="5"/>
  <c r="S78" i="5"/>
  <c r="Q78" i="5"/>
  <c r="O78" i="5"/>
  <c r="M78" i="5"/>
  <c r="G179" i="5"/>
  <c r="G178" i="5"/>
  <c r="G177" i="5"/>
  <c r="G176" i="5"/>
  <c r="D175" i="5"/>
  <c r="G8" i="2"/>
  <c r="H8" i="2" s="1"/>
  <c r="G9" i="2"/>
  <c r="G10" i="2"/>
  <c r="G11" i="2"/>
  <c r="G12" i="2"/>
  <c r="G50" i="2"/>
  <c r="G89" i="2"/>
  <c r="G8" i="1"/>
  <c r="G9" i="1"/>
  <c r="G10" i="1"/>
  <c r="G11" i="1"/>
  <c r="H11" i="1" s="1"/>
  <c r="G12" i="1"/>
  <c r="G38" i="1"/>
  <c r="E8" i="2"/>
  <c r="E9" i="2"/>
  <c r="E10" i="2"/>
  <c r="E11" i="2"/>
  <c r="E12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E48" i="2"/>
  <c r="E49" i="2"/>
  <c r="E54" i="2"/>
  <c r="E55" i="2"/>
  <c r="E56" i="2"/>
  <c r="E57" i="2"/>
  <c r="H57" i="2" s="1"/>
  <c r="E58" i="2"/>
  <c r="E59" i="2"/>
  <c r="E60" i="2"/>
  <c r="E61" i="2"/>
  <c r="E13" i="5" s="1"/>
  <c r="E62" i="2"/>
  <c r="E63" i="2"/>
  <c r="E64" i="2"/>
  <c r="E65" i="2"/>
  <c r="E66" i="2"/>
  <c r="E67" i="2"/>
  <c r="E68" i="2"/>
  <c r="E74" i="2"/>
  <c r="E75" i="2"/>
  <c r="E76" i="2"/>
  <c r="E77" i="2"/>
  <c r="H77" i="2" s="1"/>
  <c r="E78" i="2"/>
  <c r="E79" i="2"/>
  <c r="E80" i="2"/>
  <c r="E81" i="2"/>
  <c r="H81" i="2" s="1"/>
  <c r="E82" i="2"/>
  <c r="E83" i="2"/>
  <c r="E84" i="2"/>
  <c r="E85" i="2"/>
  <c r="H85" i="2" s="1"/>
  <c r="E86" i="2"/>
  <c r="E87" i="2"/>
  <c r="E88" i="2"/>
  <c r="E94" i="2"/>
  <c r="E95" i="2"/>
  <c r="E96" i="2"/>
  <c r="E97" i="2"/>
  <c r="E98" i="2"/>
  <c r="E99" i="2"/>
  <c r="E100" i="2"/>
  <c r="E101" i="2"/>
  <c r="E102" i="2"/>
  <c r="E103" i="2"/>
  <c r="E104" i="2"/>
  <c r="E105" i="2"/>
  <c r="E106" i="2"/>
  <c r="E107" i="2"/>
  <c r="E108" i="2"/>
  <c r="E8" i="1"/>
  <c r="H8" i="1" s="1"/>
  <c r="E9" i="1"/>
  <c r="E10" i="1"/>
  <c r="E11" i="1"/>
  <c r="E12" i="1"/>
  <c r="E16" i="1"/>
  <c r="E17" i="1"/>
  <c r="E18" i="1"/>
  <c r="E19" i="1"/>
  <c r="E20" i="1"/>
  <c r="E21" i="1"/>
  <c r="E22" i="1"/>
  <c r="E23" i="1"/>
  <c r="E24" i="1"/>
  <c r="E29" i="1"/>
  <c r="E30" i="1"/>
  <c r="E31" i="1"/>
  <c r="E32" i="1"/>
  <c r="E33" i="1"/>
  <c r="E34" i="1"/>
  <c r="E35" i="1"/>
  <c r="E36" i="1"/>
  <c r="H36" i="1" s="1"/>
  <c r="E37" i="1"/>
  <c r="E42" i="1"/>
  <c r="E43" i="1"/>
  <c r="E44" i="1"/>
  <c r="C8" i="5" s="1"/>
  <c r="E45" i="1"/>
  <c r="E46" i="1"/>
  <c r="E47" i="1"/>
  <c r="E48" i="1"/>
  <c r="H48" i="1" s="1"/>
  <c r="E49" i="1"/>
  <c r="E50" i="1"/>
  <c r="E56" i="1"/>
  <c r="E57" i="1"/>
  <c r="E58" i="1"/>
  <c r="E59" i="1"/>
  <c r="E60" i="1"/>
  <c r="E61" i="1"/>
  <c r="E62" i="1"/>
  <c r="E63" i="1"/>
  <c r="E64" i="1"/>
  <c r="E70" i="1"/>
  <c r="E71" i="1"/>
  <c r="E72" i="1"/>
  <c r="E73" i="1"/>
  <c r="H73" i="1" s="1"/>
  <c r="E74" i="1"/>
  <c r="E75" i="1"/>
  <c r="E76" i="1"/>
  <c r="E77" i="1"/>
  <c r="H77" i="1" s="1"/>
  <c r="E78" i="1"/>
  <c r="I81" i="5"/>
  <c r="I82" i="5"/>
  <c r="I83" i="5"/>
  <c r="I84" i="5"/>
  <c r="I85" i="5"/>
  <c r="I86" i="5"/>
  <c r="I87" i="5"/>
  <c r="I88" i="5"/>
  <c r="I89" i="5"/>
  <c r="I90" i="5"/>
  <c r="I91" i="5"/>
  <c r="I92" i="5"/>
  <c r="I93" i="5"/>
  <c r="I94" i="5"/>
  <c r="I95" i="5"/>
  <c r="I96" i="5"/>
  <c r="I97" i="5"/>
  <c r="I98" i="5"/>
  <c r="I99" i="5"/>
  <c r="I100" i="5"/>
  <c r="I101" i="5"/>
  <c r="I102" i="5"/>
  <c r="I103" i="5"/>
  <c r="I104" i="5"/>
  <c r="I105" i="5"/>
  <c r="I106" i="5"/>
  <c r="I107" i="5"/>
  <c r="I108" i="5"/>
  <c r="I80" i="5"/>
  <c r="G81" i="5"/>
  <c r="G82" i="5"/>
  <c r="G83" i="5"/>
  <c r="G84" i="5"/>
  <c r="G85" i="5"/>
  <c r="G86" i="5"/>
  <c r="G87" i="5"/>
  <c r="G88" i="5"/>
  <c r="G89" i="5"/>
  <c r="G90" i="5"/>
  <c r="G91" i="5"/>
  <c r="G92" i="5"/>
  <c r="G93" i="5"/>
  <c r="G94" i="5"/>
  <c r="G95" i="5"/>
  <c r="G96" i="5"/>
  <c r="G97" i="5"/>
  <c r="G98" i="5"/>
  <c r="G99" i="5"/>
  <c r="G100" i="5"/>
  <c r="G101" i="5"/>
  <c r="G102" i="5"/>
  <c r="G80" i="5"/>
  <c r="E81" i="5"/>
  <c r="E82" i="5"/>
  <c r="E83" i="5"/>
  <c r="E84" i="5"/>
  <c r="E85" i="5"/>
  <c r="E86" i="5"/>
  <c r="E87" i="5"/>
  <c r="E88" i="5"/>
  <c r="E89" i="5"/>
  <c r="E90" i="5"/>
  <c r="E91" i="5"/>
  <c r="E92" i="5"/>
  <c r="E93" i="5"/>
  <c r="E94" i="5"/>
  <c r="E80" i="5"/>
  <c r="C81" i="5"/>
  <c r="C82" i="5"/>
  <c r="C83" i="5"/>
  <c r="C84" i="5"/>
  <c r="C85" i="5"/>
  <c r="C86" i="5"/>
  <c r="C87" i="5"/>
  <c r="C88" i="5"/>
  <c r="C80" i="5"/>
  <c r="H78" i="5"/>
  <c r="F78" i="5"/>
  <c r="D78" i="5"/>
  <c r="B78" i="5"/>
  <c r="E47" i="5"/>
  <c r="E51" i="5"/>
  <c r="E55" i="5"/>
  <c r="E43" i="5"/>
  <c r="C44" i="5"/>
  <c r="C48" i="5"/>
  <c r="H41" i="5"/>
  <c r="F41" i="5"/>
  <c r="D41" i="5"/>
  <c r="B41" i="5"/>
  <c r="E175" i="4"/>
  <c r="I46" i="4"/>
  <c r="G59" i="3"/>
  <c r="E53" i="3"/>
  <c r="E21" i="3"/>
  <c r="C12" i="5"/>
  <c r="E7" i="5"/>
  <c r="E8" i="5"/>
  <c r="E11" i="5"/>
  <c r="E12" i="5"/>
  <c r="E15" i="5"/>
  <c r="E16" i="5"/>
  <c r="E19" i="5"/>
  <c r="E20" i="5"/>
  <c r="D8" i="5"/>
  <c r="D9" i="5"/>
  <c r="D10" i="5"/>
  <c r="D11" i="5"/>
  <c r="D12" i="5"/>
  <c r="D13" i="5"/>
  <c r="D14" i="5"/>
  <c r="D15" i="5"/>
  <c r="D16" i="5"/>
  <c r="D17" i="5"/>
  <c r="D18" i="5"/>
  <c r="D19" i="5"/>
  <c r="D20" i="5"/>
  <c r="D6" i="5"/>
  <c r="B9" i="5"/>
  <c r="D4" i="5"/>
  <c r="F4" i="5"/>
  <c r="H4" i="5"/>
  <c r="B4" i="5"/>
  <c r="I184" i="4"/>
  <c r="I149" i="4"/>
  <c r="I114" i="4"/>
  <c r="I80" i="4"/>
  <c r="I149" i="3"/>
  <c r="I121" i="3"/>
  <c r="I93" i="3"/>
  <c r="I66" i="3"/>
  <c r="I178" i="5" s="1"/>
  <c r="I39" i="3"/>
  <c r="G9" i="3"/>
  <c r="E9" i="3"/>
  <c r="H9" i="3"/>
  <c r="G10" i="3"/>
  <c r="E10" i="3"/>
  <c r="G11" i="3"/>
  <c r="E11" i="3"/>
  <c r="H11" i="3" s="1"/>
  <c r="G12" i="3"/>
  <c r="E12" i="3"/>
  <c r="H12" i="3"/>
  <c r="G16" i="3"/>
  <c r="E16" i="3"/>
  <c r="G17" i="3"/>
  <c r="E17" i="3"/>
  <c r="H17" i="3" s="1"/>
  <c r="G18" i="3"/>
  <c r="E18" i="3"/>
  <c r="G19" i="3"/>
  <c r="H19" i="3" s="1"/>
  <c r="E19" i="3"/>
  <c r="G20" i="3"/>
  <c r="E20" i="3"/>
  <c r="G21" i="3"/>
  <c r="G22" i="3"/>
  <c r="E22" i="3"/>
  <c r="H22" i="3" s="1"/>
  <c r="G23" i="3"/>
  <c r="E23" i="3"/>
  <c r="G24" i="3"/>
  <c r="E24" i="3"/>
  <c r="H24" i="3"/>
  <c r="G25" i="3"/>
  <c r="E25" i="3"/>
  <c r="G26" i="3"/>
  <c r="E26" i="3"/>
  <c r="E39" i="3" s="1"/>
  <c r="G27" i="3"/>
  <c r="E27" i="3"/>
  <c r="G28" i="3"/>
  <c r="E28" i="3"/>
  <c r="H28" i="3"/>
  <c r="G29" i="3"/>
  <c r="E29" i="3"/>
  <c r="G30" i="3"/>
  <c r="E30" i="3"/>
  <c r="H30" i="3"/>
  <c r="G31" i="3"/>
  <c r="E31" i="3"/>
  <c r="G32" i="3"/>
  <c r="E32" i="3"/>
  <c r="G22" i="5" s="1"/>
  <c r="G33" i="3"/>
  <c r="E33" i="3"/>
  <c r="G34" i="3"/>
  <c r="H34" i="3" s="1"/>
  <c r="E34" i="3"/>
  <c r="G35" i="3"/>
  <c r="E35" i="3"/>
  <c r="G36" i="3"/>
  <c r="E36" i="3"/>
  <c r="H36" i="3"/>
  <c r="G37" i="3"/>
  <c r="E37" i="3"/>
  <c r="G43" i="3"/>
  <c r="E43" i="3"/>
  <c r="G44" i="3"/>
  <c r="E44" i="3"/>
  <c r="G45" i="3"/>
  <c r="E45" i="3"/>
  <c r="H45" i="3" s="1"/>
  <c r="G46" i="3"/>
  <c r="E46" i="3"/>
  <c r="H46" i="3" s="1"/>
  <c r="G47" i="3"/>
  <c r="H47" i="3" s="1"/>
  <c r="E47" i="3"/>
  <c r="G48" i="3"/>
  <c r="E48" i="3"/>
  <c r="G49" i="3"/>
  <c r="E49" i="3"/>
  <c r="H49" i="3"/>
  <c r="G50" i="3"/>
  <c r="E50" i="3"/>
  <c r="G51" i="3"/>
  <c r="H51" i="3" s="1"/>
  <c r="E51" i="3"/>
  <c r="G52" i="3"/>
  <c r="E52" i="3"/>
  <c r="G53" i="3"/>
  <c r="H53" i="3"/>
  <c r="G54" i="3"/>
  <c r="E54" i="3"/>
  <c r="H54" i="3"/>
  <c r="G55" i="3"/>
  <c r="H55" i="3" s="1"/>
  <c r="E55" i="3"/>
  <c r="G56" i="3"/>
  <c r="H56" i="3" s="1"/>
  <c r="E56" i="3"/>
  <c r="G57" i="3"/>
  <c r="E57" i="3"/>
  <c r="G58" i="3"/>
  <c r="E58" i="3"/>
  <c r="H58" i="3"/>
  <c r="E59" i="3"/>
  <c r="G60" i="3"/>
  <c r="E60" i="3"/>
  <c r="G61" i="3"/>
  <c r="E61" i="3"/>
  <c r="G62" i="3"/>
  <c r="E62" i="3"/>
  <c r="G63" i="3"/>
  <c r="E63" i="3"/>
  <c r="H63" i="3" s="1"/>
  <c r="G64" i="3"/>
  <c r="E64" i="3"/>
  <c r="H64" i="3"/>
  <c r="G70" i="3"/>
  <c r="H70" i="3" s="1"/>
  <c r="E70" i="3"/>
  <c r="G71" i="3"/>
  <c r="E71" i="3"/>
  <c r="G72" i="3"/>
  <c r="E72" i="3"/>
  <c r="H72" i="3"/>
  <c r="G73" i="3"/>
  <c r="E73" i="3"/>
  <c r="H73" i="3" s="1"/>
  <c r="G74" i="3"/>
  <c r="E74" i="3"/>
  <c r="H74" i="3"/>
  <c r="G75" i="3"/>
  <c r="E75" i="3"/>
  <c r="G76" i="3"/>
  <c r="H76" i="3" s="1"/>
  <c r="E76" i="3"/>
  <c r="G12" i="5" s="1"/>
  <c r="G77" i="3"/>
  <c r="E77" i="3"/>
  <c r="H77" i="3"/>
  <c r="G78" i="3"/>
  <c r="E78" i="3"/>
  <c r="H78" i="3"/>
  <c r="G79" i="3"/>
  <c r="E79" i="3"/>
  <c r="G80" i="3"/>
  <c r="E80" i="3"/>
  <c r="H80" i="3"/>
  <c r="G81" i="3"/>
  <c r="E81" i="3"/>
  <c r="H81" i="3" s="1"/>
  <c r="G82" i="3"/>
  <c r="F55" i="5" s="1"/>
  <c r="E82" i="3"/>
  <c r="H82" i="3"/>
  <c r="G83" i="3"/>
  <c r="E83" i="3"/>
  <c r="F19" i="5" s="1"/>
  <c r="G84" i="3"/>
  <c r="E84" i="3"/>
  <c r="H84" i="3" s="1"/>
  <c r="G85" i="3"/>
  <c r="E85" i="3"/>
  <c r="H85" i="3"/>
  <c r="G86" i="3"/>
  <c r="H86" i="3" s="1"/>
  <c r="E86" i="3"/>
  <c r="G87" i="3"/>
  <c r="H87" i="3" s="1"/>
  <c r="E87" i="3"/>
  <c r="G88" i="3"/>
  <c r="H88" i="3" s="1"/>
  <c r="E88" i="3"/>
  <c r="G89" i="3"/>
  <c r="E89" i="3"/>
  <c r="H89" i="3" s="1"/>
  <c r="G90" i="3"/>
  <c r="E90" i="3"/>
  <c r="H90" i="3"/>
  <c r="G91" i="3"/>
  <c r="E91" i="3"/>
  <c r="G92" i="3"/>
  <c r="E92" i="3"/>
  <c r="G98" i="3"/>
  <c r="E98" i="3"/>
  <c r="H98" i="3"/>
  <c r="G99" i="3"/>
  <c r="E99" i="3"/>
  <c r="H99" i="3"/>
  <c r="G100" i="3"/>
  <c r="E100" i="3"/>
  <c r="G101" i="3"/>
  <c r="E101" i="3"/>
  <c r="G102" i="3"/>
  <c r="E102" i="3"/>
  <c r="G103" i="3"/>
  <c r="E103" i="3"/>
  <c r="H103" i="3"/>
  <c r="G104" i="3"/>
  <c r="E104" i="3"/>
  <c r="G105" i="3"/>
  <c r="E105" i="3"/>
  <c r="H105" i="3" s="1"/>
  <c r="G106" i="3"/>
  <c r="E106" i="3"/>
  <c r="H106" i="3"/>
  <c r="G107" i="3"/>
  <c r="H107" i="3" s="1"/>
  <c r="E107" i="3"/>
  <c r="G108" i="3"/>
  <c r="H108" i="3" s="1"/>
  <c r="E108" i="3"/>
  <c r="G109" i="3"/>
  <c r="E109" i="3"/>
  <c r="G110" i="3"/>
  <c r="E110" i="3"/>
  <c r="H110" i="3" s="1"/>
  <c r="G111" i="3"/>
  <c r="E111" i="3"/>
  <c r="G112" i="3"/>
  <c r="E112" i="3"/>
  <c r="G113" i="3"/>
  <c r="E113" i="3"/>
  <c r="F21" i="5" s="1"/>
  <c r="G114" i="3"/>
  <c r="E114" i="3"/>
  <c r="H114" i="3"/>
  <c r="G115" i="3"/>
  <c r="E115" i="3"/>
  <c r="H115" i="3"/>
  <c r="G116" i="3"/>
  <c r="H116" i="3" s="1"/>
  <c r="E116" i="3"/>
  <c r="G117" i="3"/>
  <c r="H117" i="3" s="1"/>
  <c r="E117" i="3"/>
  <c r="G118" i="3"/>
  <c r="E118" i="3"/>
  <c r="H118" i="3" s="1"/>
  <c r="G126" i="3"/>
  <c r="E126" i="3"/>
  <c r="H126" i="3" s="1"/>
  <c r="G127" i="3"/>
  <c r="H127" i="3" s="1"/>
  <c r="E127" i="3"/>
  <c r="G128" i="3"/>
  <c r="E128" i="3"/>
  <c r="G129" i="3"/>
  <c r="E129" i="3"/>
  <c r="H129" i="3" s="1"/>
  <c r="G130" i="3"/>
  <c r="E130" i="3"/>
  <c r="H130" i="3"/>
  <c r="G131" i="3"/>
  <c r="H131" i="3" s="1"/>
  <c r="E131" i="3"/>
  <c r="G132" i="3"/>
  <c r="E132" i="3"/>
  <c r="G133" i="3"/>
  <c r="E133" i="3"/>
  <c r="H133" i="3"/>
  <c r="G134" i="3"/>
  <c r="E134" i="3"/>
  <c r="H134" i="3" s="1"/>
  <c r="G135" i="3"/>
  <c r="H135" i="3" s="1"/>
  <c r="E135" i="3"/>
  <c r="G136" i="3"/>
  <c r="E136" i="3"/>
  <c r="G16" i="5" s="1"/>
  <c r="G137" i="3"/>
  <c r="H137" i="3" s="1"/>
  <c r="E137" i="3"/>
  <c r="G138" i="3"/>
  <c r="E138" i="3"/>
  <c r="H138" i="3"/>
  <c r="G139" i="3"/>
  <c r="E139" i="3"/>
  <c r="H139" i="3"/>
  <c r="G140" i="3"/>
  <c r="E140" i="3"/>
  <c r="G141" i="3"/>
  <c r="E141" i="3"/>
  <c r="H141" i="3"/>
  <c r="G142" i="3"/>
  <c r="E142" i="3"/>
  <c r="H142" i="3" s="1"/>
  <c r="G143" i="3"/>
  <c r="H143" i="3" s="1"/>
  <c r="E143" i="3"/>
  <c r="G144" i="3"/>
  <c r="E144" i="3"/>
  <c r="G145" i="3"/>
  <c r="E145" i="3"/>
  <c r="H145" i="3" s="1"/>
  <c r="G146" i="3"/>
  <c r="E146" i="3"/>
  <c r="H146" i="3"/>
  <c r="G147" i="3"/>
  <c r="H147" i="3" s="1"/>
  <c r="E147" i="3"/>
  <c r="G148" i="3"/>
  <c r="E148" i="3"/>
  <c r="G8" i="3"/>
  <c r="E8" i="3"/>
  <c r="H10" i="2"/>
  <c r="H11" i="2"/>
  <c r="H12" i="2"/>
  <c r="H17" i="2"/>
  <c r="H18" i="2"/>
  <c r="H20" i="2"/>
  <c r="H21" i="2"/>
  <c r="H22" i="2"/>
  <c r="H23" i="2"/>
  <c r="H24" i="2"/>
  <c r="H25" i="2"/>
  <c r="H26" i="2"/>
  <c r="H28" i="2"/>
  <c r="H29" i="2"/>
  <c r="H30" i="2"/>
  <c r="H36" i="2"/>
  <c r="H37" i="2"/>
  <c r="H38" i="2"/>
  <c r="H39" i="2"/>
  <c r="H40" i="2"/>
  <c r="H41" i="2"/>
  <c r="H42" i="2"/>
  <c r="H43" i="2"/>
  <c r="H44" i="2"/>
  <c r="H45" i="2"/>
  <c r="H46" i="2"/>
  <c r="H47" i="2"/>
  <c r="H48" i="2"/>
  <c r="H49" i="2"/>
  <c r="H56" i="2"/>
  <c r="H58" i="2"/>
  <c r="H60" i="2"/>
  <c r="H61" i="2"/>
  <c r="H62" i="2"/>
  <c r="H63" i="2"/>
  <c r="H64" i="2"/>
  <c r="H65" i="2"/>
  <c r="H66" i="2"/>
  <c r="H68" i="2"/>
  <c r="H75" i="2"/>
  <c r="H76" i="2"/>
  <c r="H78" i="2"/>
  <c r="H79" i="2"/>
  <c r="H80" i="2"/>
  <c r="H82" i="2"/>
  <c r="H83" i="2"/>
  <c r="H84" i="2"/>
  <c r="H86" i="2"/>
  <c r="H87" i="2"/>
  <c r="H88" i="2"/>
  <c r="H95" i="2"/>
  <c r="H96" i="2"/>
  <c r="H98" i="2"/>
  <c r="H99" i="2"/>
  <c r="H100" i="2"/>
  <c r="H101" i="2"/>
  <c r="H102" i="2"/>
  <c r="H103" i="2"/>
  <c r="H104" i="2"/>
  <c r="H106" i="2"/>
  <c r="H108" i="2"/>
  <c r="H10" i="1"/>
  <c r="H12" i="1"/>
  <c r="H19" i="1"/>
  <c r="H22" i="1"/>
  <c r="H23" i="1"/>
  <c r="H30" i="1"/>
  <c r="H31" i="1"/>
  <c r="H32" i="1"/>
  <c r="H33" i="1"/>
  <c r="H34" i="1"/>
  <c r="H37" i="1"/>
  <c r="H43" i="1"/>
  <c r="H45" i="1"/>
  <c r="H46" i="1"/>
  <c r="H47" i="1"/>
  <c r="H49" i="1"/>
  <c r="H50" i="1"/>
  <c r="H56" i="1"/>
  <c r="H57" i="1"/>
  <c r="H58" i="1"/>
  <c r="H59" i="1"/>
  <c r="H61" i="1"/>
  <c r="H71" i="1"/>
  <c r="H74" i="1"/>
  <c r="H75" i="1"/>
  <c r="H76" i="1"/>
  <c r="H78" i="1"/>
  <c r="E171" i="4"/>
  <c r="G154" i="4"/>
  <c r="G155" i="4"/>
  <c r="H44" i="5" s="1"/>
  <c r="H117" i="5" s="1"/>
  <c r="G156" i="4"/>
  <c r="G157" i="4"/>
  <c r="G158" i="4"/>
  <c r="H158" i="4" s="1"/>
  <c r="G159" i="4"/>
  <c r="G160" i="4"/>
  <c r="G161" i="4"/>
  <c r="G162" i="4"/>
  <c r="H162" i="4" s="1"/>
  <c r="G163" i="4"/>
  <c r="H163" i="4" s="1"/>
  <c r="G164" i="4"/>
  <c r="G165" i="4"/>
  <c r="G166" i="4"/>
  <c r="H166" i="4" s="1"/>
  <c r="G167" i="4"/>
  <c r="G168" i="4"/>
  <c r="G169" i="4"/>
  <c r="G170" i="4"/>
  <c r="G171" i="4"/>
  <c r="G172" i="4"/>
  <c r="G173" i="4"/>
  <c r="H173" i="4"/>
  <c r="G174" i="4"/>
  <c r="G175" i="4"/>
  <c r="H175" i="4" s="1"/>
  <c r="G176" i="4"/>
  <c r="H176" i="4" s="1"/>
  <c r="G177" i="4"/>
  <c r="G178" i="4"/>
  <c r="H178" i="4"/>
  <c r="G179" i="4"/>
  <c r="H179" i="4" s="1"/>
  <c r="G180" i="4"/>
  <c r="G181" i="4"/>
  <c r="G183" i="4"/>
  <c r="H183" i="4"/>
  <c r="E154" i="4"/>
  <c r="E155" i="4"/>
  <c r="E156" i="4"/>
  <c r="E157" i="4"/>
  <c r="E158" i="4"/>
  <c r="E159" i="4"/>
  <c r="E160" i="4"/>
  <c r="H160" i="4" s="1"/>
  <c r="E161" i="4"/>
  <c r="E162" i="4"/>
  <c r="E163" i="4"/>
  <c r="E164" i="4"/>
  <c r="H164" i="4" s="1"/>
  <c r="E165" i="4"/>
  <c r="E166" i="4"/>
  <c r="E167" i="4"/>
  <c r="E168" i="4"/>
  <c r="H168" i="4" s="1"/>
  <c r="E169" i="4"/>
  <c r="E170" i="4"/>
  <c r="E172" i="4"/>
  <c r="H172" i="4"/>
  <c r="E173" i="4"/>
  <c r="E174" i="4"/>
  <c r="H174" i="4" s="1"/>
  <c r="E176" i="4"/>
  <c r="E177" i="4"/>
  <c r="H177" i="4"/>
  <c r="E178" i="4"/>
  <c r="E179" i="4"/>
  <c r="E180" i="4"/>
  <c r="H32" i="5" s="1"/>
  <c r="E181" i="4"/>
  <c r="H181" i="4"/>
  <c r="E183" i="4"/>
  <c r="G119" i="4"/>
  <c r="G120" i="4"/>
  <c r="G121" i="4"/>
  <c r="G122" i="4"/>
  <c r="G123" i="4"/>
  <c r="G124" i="4"/>
  <c r="G125" i="4"/>
  <c r="G126" i="4"/>
  <c r="G127" i="4"/>
  <c r="G128" i="4"/>
  <c r="G129" i="4"/>
  <c r="H129" i="4" s="1"/>
  <c r="G130" i="4"/>
  <c r="H130" i="4" s="1"/>
  <c r="G131" i="4"/>
  <c r="G132" i="4"/>
  <c r="H132" i="4" s="1"/>
  <c r="G133" i="4"/>
  <c r="H133" i="4"/>
  <c r="G134" i="4"/>
  <c r="G135" i="4"/>
  <c r="G136" i="4"/>
  <c r="I60" i="5" s="1"/>
  <c r="G137" i="4"/>
  <c r="G138" i="4"/>
  <c r="G139" i="4"/>
  <c r="G140" i="4"/>
  <c r="G141" i="4"/>
  <c r="G142" i="4"/>
  <c r="H142" i="4" s="1"/>
  <c r="G143" i="4"/>
  <c r="G144" i="4"/>
  <c r="G145" i="4"/>
  <c r="H145" i="4"/>
  <c r="G146" i="4"/>
  <c r="G148" i="4"/>
  <c r="E119" i="4"/>
  <c r="E120" i="4"/>
  <c r="H120" i="4" s="1"/>
  <c r="E121" i="4"/>
  <c r="E122" i="4"/>
  <c r="E123" i="4"/>
  <c r="I10" i="5" s="1"/>
  <c r="E124" i="4"/>
  <c r="H124" i="4" s="1"/>
  <c r="E125" i="4"/>
  <c r="E126" i="4"/>
  <c r="E127" i="4"/>
  <c r="H127" i="4"/>
  <c r="E128" i="4"/>
  <c r="H15" i="5" s="1"/>
  <c r="E129" i="4"/>
  <c r="E130" i="4"/>
  <c r="E131" i="4"/>
  <c r="H131" i="4"/>
  <c r="E132" i="4"/>
  <c r="E133" i="4"/>
  <c r="E134" i="4"/>
  <c r="E135" i="4"/>
  <c r="E136" i="4"/>
  <c r="E137" i="4"/>
  <c r="I24" i="5" s="1"/>
  <c r="E138" i="4"/>
  <c r="E139" i="4"/>
  <c r="E140" i="4"/>
  <c r="I27" i="5" s="1"/>
  <c r="E141" i="4"/>
  <c r="E142" i="4"/>
  <c r="E143" i="4"/>
  <c r="H143" i="4"/>
  <c r="E144" i="4"/>
  <c r="E145" i="4"/>
  <c r="E146" i="4"/>
  <c r="E148" i="4"/>
  <c r="H148" i="4"/>
  <c r="G84" i="4"/>
  <c r="G85" i="4"/>
  <c r="G86" i="4"/>
  <c r="G114" i="4" s="1"/>
  <c r="H114" i="4" s="1"/>
  <c r="H86" i="4"/>
  <c r="G87" i="4"/>
  <c r="G88" i="4"/>
  <c r="H88" i="4"/>
  <c r="G89" i="4"/>
  <c r="H89" i="4" s="1"/>
  <c r="G90" i="4"/>
  <c r="H90" i="4" s="1"/>
  <c r="G91" i="4"/>
  <c r="G92" i="4"/>
  <c r="H92" i="4"/>
  <c r="G93" i="4"/>
  <c r="G94" i="4"/>
  <c r="H94" i="4"/>
  <c r="G95" i="4"/>
  <c r="H95" i="4" s="1"/>
  <c r="G96" i="4"/>
  <c r="G97" i="4"/>
  <c r="H97" i="4" s="1"/>
  <c r="G98" i="4"/>
  <c r="G99" i="4"/>
  <c r="H99" i="4" s="1"/>
  <c r="G100" i="4"/>
  <c r="G101" i="4"/>
  <c r="G102" i="4"/>
  <c r="H102" i="4" s="1"/>
  <c r="G103" i="4"/>
  <c r="G104" i="4"/>
  <c r="H104" i="4"/>
  <c r="G105" i="4"/>
  <c r="G106" i="4"/>
  <c r="H106" i="4" s="1"/>
  <c r="G107" i="4"/>
  <c r="H107" i="4" s="1"/>
  <c r="G108" i="4"/>
  <c r="G109" i="4"/>
  <c r="G110" i="4"/>
  <c r="H110" i="4"/>
  <c r="G113" i="4"/>
  <c r="E84" i="4"/>
  <c r="H84" i="4"/>
  <c r="E85" i="4"/>
  <c r="E114" i="4" s="1"/>
  <c r="E86" i="4"/>
  <c r="E87" i="4"/>
  <c r="E88" i="4"/>
  <c r="E89" i="4"/>
  <c r="E90" i="4"/>
  <c r="E91" i="4"/>
  <c r="H91" i="4" s="1"/>
  <c r="E92" i="4"/>
  <c r="E93" i="4"/>
  <c r="E94" i="4"/>
  <c r="E95" i="4"/>
  <c r="E96" i="4"/>
  <c r="H96" i="4" s="1"/>
  <c r="E97" i="4"/>
  <c r="E98" i="4"/>
  <c r="E99" i="4"/>
  <c r="E100" i="4"/>
  <c r="H100" i="4" s="1"/>
  <c r="E101" i="4"/>
  <c r="E102" i="4"/>
  <c r="E103" i="4"/>
  <c r="E104" i="4"/>
  <c r="E105" i="4"/>
  <c r="E106" i="4"/>
  <c r="E107" i="4"/>
  <c r="E108" i="4"/>
  <c r="E109" i="4"/>
  <c r="E110" i="4"/>
  <c r="E113" i="4"/>
  <c r="G50" i="4"/>
  <c r="G51" i="4"/>
  <c r="G52" i="4"/>
  <c r="G53" i="4"/>
  <c r="G54" i="4"/>
  <c r="G55" i="4"/>
  <c r="G56" i="4"/>
  <c r="H56" i="4" s="1"/>
  <c r="G57" i="4"/>
  <c r="G58" i="4"/>
  <c r="I51" i="5" s="1"/>
  <c r="G59" i="4"/>
  <c r="G60" i="4"/>
  <c r="G61" i="4"/>
  <c r="G62" i="4"/>
  <c r="G63" i="4"/>
  <c r="G64" i="4"/>
  <c r="G65" i="4"/>
  <c r="G66" i="4"/>
  <c r="G67" i="4"/>
  <c r="G68" i="4"/>
  <c r="H68" i="4"/>
  <c r="G69" i="4"/>
  <c r="H69" i="4" s="1"/>
  <c r="G70" i="4"/>
  <c r="G71" i="4"/>
  <c r="I64" i="5" s="1"/>
  <c r="G72" i="4"/>
  <c r="I65" i="5" s="1"/>
  <c r="H72" i="4"/>
  <c r="G73" i="4"/>
  <c r="G74" i="4"/>
  <c r="G75" i="4"/>
  <c r="H75" i="4" s="1"/>
  <c r="G76" i="4"/>
  <c r="H76" i="4" s="1"/>
  <c r="G77" i="4"/>
  <c r="G78" i="4"/>
  <c r="H71" i="5" s="1"/>
  <c r="H144" i="5" s="1"/>
  <c r="G79" i="4"/>
  <c r="H79" i="4" s="1"/>
  <c r="G80" i="4"/>
  <c r="E50" i="4"/>
  <c r="E51" i="4"/>
  <c r="H7" i="5" s="1"/>
  <c r="E52" i="4"/>
  <c r="E80" i="4" s="1"/>
  <c r="E53" i="4"/>
  <c r="E54" i="4"/>
  <c r="H54" i="4"/>
  <c r="E55" i="4"/>
  <c r="H11" i="5" s="1"/>
  <c r="E56" i="4"/>
  <c r="E57" i="4"/>
  <c r="E58" i="4"/>
  <c r="H14" i="5" s="1"/>
  <c r="H58" i="4"/>
  <c r="E59" i="4"/>
  <c r="E60" i="4"/>
  <c r="E61" i="4"/>
  <c r="H17" i="5" s="1"/>
  <c r="E62" i="4"/>
  <c r="I18" i="5" s="1"/>
  <c r="E63" i="4"/>
  <c r="E64" i="4"/>
  <c r="E65" i="4"/>
  <c r="H21" i="5" s="1"/>
  <c r="E66" i="4"/>
  <c r="E67" i="4"/>
  <c r="E68" i="4"/>
  <c r="E69" i="4"/>
  <c r="E70" i="4"/>
  <c r="H70" i="4"/>
  <c r="E71" i="4"/>
  <c r="E72" i="4"/>
  <c r="E73" i="4"/>
  <c r="E74" i="4"/>
  <c r="H74" i="4"/>
  <c r="E75" i="4"/>
  <c r="E76" i="4"/>
  <c r="E77" i="4"/>
  <c r="E78" i="4"/>
  <c r="I34" i="5" s="1"/>
  <c r="E79" i="4"/>
  <c r="G16" i="4"/>
  <c r="G17" i="4"/>
  <c r="H17" i="4" s="1"/>
  <c r="G18" i="4"/>
  <c r="G19" i="4"/>
  <c r="G20" i="4"/>
  <c r="G21" i="4"/>
  <c r="H21" i="4" s="1"/>
  <c r="G22" i="4"/>
  <c r="H49" i="5" s="1"/>
  <c r="G23" i="4"/>
  <c r="G24" i="4"/>
  <c r="G25" i="4"/>
  <c r="G26" i="4"/>
  <c r="G27" i="4"/>
  <c r="G28" i="4"/>
  <c r="G29" i="4"/>
  <c r="H29" i="4" s="1"/>
  <c r="G30" i="4"/>
  <c r="H30" i="4"/>
  <c r="G31" i="4"/>
  <c r="G32" i="4"/>
  <c r="G33" i="4"/>
  <c r="G34" i="4"/>
  <c r="H34" i="4" s="1"/>
  <c r="G35" i="4"/>
  <c r="G36" i="4"/>
  <c r="G37" i="4"/>
  <c r="G38" i="4"/>
  <c r="H38" i="4" s="1"/>
  <c r="G39" i="4"/>
  <c r="I66" i="5" s="1"/>
  <c r="G40" i="4"/>
  <c r="G41" i="4"/>
  <c r="G45" i="4"/>
  <c r="H45" i="4" s="1"/>
  <c r="E16" i="4"/>
  <c r="H6" i="5" s="1"/>
  <c r="E17" i="4"/>
  <c r="E18" i="4"/>
  <c r="E19" i="4"/>
  <c r="E20" i="4"/>
  <c r="H20" i="4" s="1"/>
  <c r="E21" i="4"/>
  <c r="E22" i="4"/>
  <c r="E23" i="4"/>
  <c r="E24" i="4"/>
  <c r="H24" i="4" s="1"/>
  <c r="E25" i="4"/>
  <c r="E26" i="4"/>
  <c r="E27" i="4"/>
  <c r="E28" i="4"/>
  <c r="H28" i="4" s="1"/>
  <c r="E29" i="4"/>
  <c r="E30" i="4"/>
  <c r="E31" i="4"/>
  <c r="E32" i="4"/>
  <c r="E33" i="4"/>
  <c r="E34" i="4"/>
  <c r="E35" i="4"/>
  <c r="E36" i="4"/>
  <c r="H36" i="4" s="1"/>
  <c r="E37" i="4"/>
  <c r="E38" i="4"/>
  <c r="E39" i="4"/>
  <c r="E40" i="4"/>
  <c r="H40" i="4" s="1"/>
  <c r="E41" i="4"/>
  <c r="E45" i="4"/>
  <c r="G12" i="4"/>
  <c r="H12" i="4"/>
  <c r="E12" i="4"/>
  <c r="G11" i="4"/>
  <c r="E11" i="4"/>
  <c r="H11" i="4" s="1"/>
  <c r="G10" i="4"/>
  <c r="E10" i="4"/>
  <c r="G9" i="4"/>
  <c r="H9" i="4"/>
  <c r="E9" i="4"/>
  <c r="G8" i="4"/>
  <c r="E8" i="4"/>
  <c r="I25" i="5"/>
  <c r="H25" i="5"/>
  <c r="H13" i="5"/>
  <c r="I9" i="5"/>
  <c r="H67" i="5"/>
  <c r="H57" i="5"/>
  <c r="H130" i="5" s="1"/>
  <c r="G27" i="5"/>
  <c r="G63" i="5"/>
  <c r="F63" i="5"/>
  <c r="F59" i="5"/>
  <c r="G21" i="5"/>
  <c r="G19" i="5"/>
  <c r="G55" i="5"/>
  <c r="G17" i="5"/>
  <c r="G53" i="5"/>
  <c r="F53" i="5"/>
  <c r="G15" i="5"/>
  <c r="G51" i="5"/>
  <c r="F51" i="5"/>
  <c r="F124" i="5" s="1"/>
  <c r="G48" i="5"/>
  <c r="G10" i="5"/>
  <c r="G8" i="5"/>
  <c r="F8" i="5"/>
  <c r="F6" i="5"/>
  <c r="H169" i="4"/>
  <c r="H167" i="4"/>
  <c r="H165" i="4"/>
  <c r="H161" i="4"/>
  <c r="H159" i="4"/>
  <c r="H157" i="4"/>
  <c r="H155" i="4"/>
  <c r="F11" i="5"/>
  <c r="I23" i="5"/>
  <c r="I19" i="5"/>
  <c r="H19" i="5"/>
  <c r="I15" i="5"/>
  <c r="H65" i="5"/>
  <c r="H138" i="5" s="1"/>
  <c r="I63" i="5"/>
  <c r="H32" i="4"/>
  <c r="I53" i="5"/>
  <c r="H26" i="4"/>
  <c r="I49" i="5"/>
  <c r="H22" i="4"/>
  <c r="I47" i="5"/>
  <c r="H47" i="5"/>
  <c r="H16" i="4"/>
  <c r="I43" i="5"/>
  <c r="H33" i="5"/>
  <c r="I71" i="5"/>
  <c r="H78" i="4"/>
  <c r="I30" i="5"/>
  <c r="I26" i="5"/>
  <c r="I22" i="5"/>
  <c r="H22" i="5"/>
  <c r="I16" i="5"/>
  <c r="I12" i="5"/>
  <c r="I6" i="5"/>
  <c r="E46" i="4"/>
  <c r="H66" i="5"/>
  <c r="H139" i="5" s="1"/>
  <c r="H39" i="4"/>
  <c r="H64" i="5"/>
  <c r="H137" i="5" s="1"/>
  <c r="H37" i="4"/>
  <c r="H35" i="4"/>
  <c r="H60" i="5"/>
  <c r="H133" i="5" s="1"/>
  <c r="H33" i="4"/>
  <c r="H31" i="4"/>
  <c r="I56" i="5"/>
  <c r="H27" i="4"/>
  <c r="H25" i="4"/>
  <c r="H50" i="5"/>
  <c r="I50" i="5"/>
  <c r="H23" i="4"/>
  <c r="H48" i="5"/>
  <c r="H46" i="5"/>
  <c r="I46" i="5"/>
  <c r="I44" i="5"/>
  <c r="H34" i="5"/>
  <c r="H70" i="5"/>
  <c r="H143" i="5"/>
  <c r="I70" i="5"/>
  <c r="F64" i="5"/>
  <c r="F137" i="5" s="1"/>
  <c r="G64" i="5"/>
  <c r="G26" i="5"/>
  <c r="F26" i="5"/>
  <c r="F60" i="5"/>
  <c r="F133" i="5"/>
  <c r="F22" i="5"/>
  <c r="F58" i="5"/>
  <c r="G58" i="5"/>
  <c r="G18" i="5"/>
  <c r="F16" i="5"/>
  <c r="G14" i="5"/>
  <c r="F14" i="5"/>
  <c r="F12" i="5"/>
  <c r="F47" i="5"/>
  <c r="F120" i="5" s="1"/>
  <c r="F9" i="5"/>
  <c r="G9" i="5"/>
  <c r="F45" i="5"/>
  <c r="F118" i="5" s="1"/>
  <c r="F7" i="5"/>
  <c r="G7" i="5"/>
  <c r="F43" i="5"/>
  <c r="G43" i="5"/>
  <c r="H73" i="4"/>
  <c r="H71" i="4"/>
  <c r="H67" i="4"/>
  <c r="H59" i="4"/>
  <c r="H57" i="4"/>
  <c r="H53" i="4"/>
  <c r="H51" i="4"/>
  <c r="H113" i="4"/>
  <c r="H109" i="4"/>
  <c r="H105" i="4"/>
  <c r="H103" i="4"/>
  <c r="H101" i="4"/>
  <c r="H93" i="4"/>
  <c r="H87" i="4"/>
  <c r="H85" i="4"/>
  <c r="H146" i="4"/>
  <c r="H138" i="4"/>
  <c r="H136" i="4"/>
  <c r="H134" i="4"/>
  <c r="H128" i="4"/>
  <c r="H126" i="4"/>
  <c r="H122" i="4"/>
  <c r="E149" i="3"/>
  <c r="E93" i="3"/>
  <c r="H37" i="3"/>
  <c r="H33" i="3"/>
  <c r="H31" i="3"/>
  <c r="H29" i="3"/>
  <c r="H25" i="3"/>
  <c r="H23" i="3"/>
  <c r="H18" i="3"/>
  <c r="H16" i="3"/>
  <c r="F131" i="5"/>
  <c r="T92" i="5"/>
  <c r="T90" i="5"/>
  <c r="T88" i="5"/>
  <c r="H122" i="5"/>
  <c r="T86" i="5"/>
  <c r="L136" i="3"/>
  <c r="K137" i="3"/>
  <c r="H178" i="5"/>
  <c r="J178" i="5"/>
  <c r="F136" i="5"/>
  <c r="F132" i="5"/>
  <c r="R81" i="5"/>
  <c r="T80" i="5"/>
  <c r="H140" i="5"/>
  <c r="H120" i="5"/>
  <c r="F128" i="5"/>
  <c r="H123" i="5"/>
  <c r="R88" i="5"/>
  <c r="R86" i="5"/>
  <c r="R84" i="5"/>
  <c r="R82" i="5"/>
  <c r="I179" i="5"/>
  <c r="F116" i="5"/>
  <c r="F126" i="5"/>
  <c r="J177" i="5"/>
  <c r="F149" i="5"/>
  <c r="B150" i="5"/>
  <c r="K62" i="2"/>
  <c r="K63" i="2" s="1"/>
  <c r="L63" i="2" s="1"/>
  <c r="K102" i="2"/>
  <c r="L102" i="2" s="1"/>
  <c r="K51" i="3"/>
  <c r="K110" i="3"/>
  <c r="K111" i="3" s="1"/>
  <c r="L135" i="3"/>
  <c r="K32" i="4"/>
  <c r="K33" i="4" s="1"/>
  <c r="K66" i="4"/>
  <c r="K67" i="4"/>
  <c r="K134" i="4"/>
  <c r="K135" i="4" s="1"/>
  <c r="L135" i="4"/>
  <c r="L147" i="4" s="1"/>
  <c r="K169" i="4"/>
  <c r="K170" i="4" s="1"/>
  <c r="H149" i="5"/>
  <c r="D149" i="5"/>
  <c r="K81" i="2"/>
  <c r="K82" i="2" s="1"/>
  <c r="L81" i="2"/>
  <c r="K26" i="3"/>
  <c r="K81" i="3"/>
  <c r="L81" i="3"/>
  <c r="L66" i="4"/>
  <c r="L134" i="4"/>
  <c r="L62" i="2"/>
  <c r="L26" i="3"/>
  <c r="K27" i="3"/>
  <c r="K28" i="3" s="1"/>
  <c r="L27" i="3"/>
  <c r="L169" i="4"/>
  <c r="L32" i="4"/>
  <c r="L110" i="3"/>
  <c r="L119" i="3" s="1"/>
  <c r="L120" i="3" s="1"/>
  <c r="K103" i="2"/>
  <c r="K138" i="3"/>
  <c r="L138" i="3" s="1"/>
  <c r="L137" i="3"/>
  <c r="K139" i="3"/>
  <c r="K140" i="3" s="1"/>
  <c r="L140" i="3" s="1"/>
  <c r="L139" i="3"/>
  <c r="L149" i="3" s="1"/>
  <c r="L150" i="3" s="1"/>
  <c r="L111" i="3"/>
  <c r="K112" i="3"/>
  <c r="L112" i="3" s="1"/>
  <c r="K64" i="2"/>
  <c r="K136" i="4"/>
  <c r="L136" i="4" s="1"/>
  <c r="K137" i="4"/>
  <c r="L28" i="3"/>
  <c r="K29" i="3"/>
  <c r="K30" i="3"/>
  <c r="L30" i="3" s="1"/>
  <c r="K31" i="3"/>
  <c r="L31" i="3" s="1"/>
  <c r="L29" i="3"/>
  <c r="K32" i="3"/>
  <c r="L38" i="3"/>
  <c r="L39" i="3" s="1"/>
  <c r="L148" i="4"/>
  <c r="K113" i="3"/>
  <c r="K82" i="3"/>
  <c r="L82" i="3" s="1"/>
  <c r="H154" i="4"/>
  <c r="G66" i="3"/>
  <c r="K98" i="4"/>
  <c r="L98" i="4" s="1"/>
  <c r="K99" i="4"/>
  <c r="K100" i="4" s="1"/>
  <c r="K101" i="4" s="1"/>
  <c r="L101" i="4" s="1"/>
  <c r="L99" i="4"/>
  <c r="K102" i="4"/>
  <c r="K103" i="4" s="1"/>
  <c r="L103" i="4" s="1"/>
  <c r="L177" i="5" l="1"/>
  <c r="K177" i="5"/>
  <c r="H80" i="4"/>
  <c r="K65" i="2"/>
  <c r="L64" i="2"/>
  <c r="L170" i="4"/>
  <c r="K171" i="4"/>
  <c r="L51" i="3"/>
  <c r="K52" i="3"/>
  <c r="H66" i="4"/>
  <c r="I59" i="5"/>
  <c r="H62" i="4"/>
  <c r="H55" i="5"/>
  <c r="H128" i="5" s="1"/>
  <c r="H31" i="5"/>
  <c r="I31" i="5"/>
  <c r="H141" i="4"/>
  <c r="I28" i="5"/>
  <c r="H137" i="4"/>
  <c r="H140" i="3"/>
  <c r="F57" i="5"/>
  <c r="F130" i="5" s="1"/>
  <c r="G57" i="5"/>
  <c r="F46" i="5"/>
  <c r="F119" i="5" s="1"/>
  <c r="H101" i="3"/>
  <c r="G121" i="3"/>
  <c r="G46" i="5"/>
  <c r="H79" i="3"/>
  <c r="F52" i="5"/>
  <c r="F125" i="5" s="1"/>
  <c r="G52" i="5"/>
  <c r="H71" i="3"/>
  <c r="F44" i="5"/>
  <c r="F117" i="5" s="1"/>
  <c r="G44" i="5"/>
  <c r="F25" i="5"/>
  <c r="G25" i="5"/>
  <c r="F23" i="5"/>
  <c r="H60" i="3"/>
  <c r="H9" i="1"/>
  <c r="H13" i="1" s="1"/>
  <c r="B50" i="5"/>
  <c r="B123" i="5" s="1"/>
  <c r="G65" i="1"/>
  <c r="K83" i="3"/>
  <c r="L32" i="3"/>
  <c r="K33" i="3"/>
  <c r="K104" i="2"/>
  <c r="L103" i="2"/>
  <c r="L82" i="2"/>
  <c r="K83" i="2"/>
  <c r="L33" i="4"/>
  <c r="K34" i="4"/>
  <c r="R109" i="5"/>
  <c r="H144" i="4"/>
  <c r="I52" i="5"/>
  <c r="H18" i="5"/>
  <c r="H28" i="5"/>
  <c r="H65" i="4"/>
  <c r="H98" i="4"/>
  <c r="I57" i="5"/>
  <c r="H102" i="3"/>
  <c r="E121" i="3"/>
  <c r="F10" i="5"/>
  <c r="F28" i="5"/>
  <c r="H92" i="3"/>
  <c r="G28" i="5"/>
  <c r="E38" i="1"/>
  <c r="H38" i="1" s="1"/>
  <c r="B6" i="5"/>
  <c r="H29" i="1"/>
  <c r="C11" i="5"/>
  <c r="B11" i="5"/>
  <c r="H21" i="1"/>
  <c r="C7" i="5"/>
  <c r="B7" i="5"/>
  <c r="E89" i="2"/>
  <c r="H89" i="2" s="1"/>
  <c r="H74" i="2"/>
  <c r="T109" i="5"/>
  <c r="B51" i="5"/>
  <c r="B124" i="5" s="1"/>
  <c r="H24" i="1"/>
  <c r="C51" i="5"/>
  <c r="G69" i="2"/>
  <c r="H69" i="2" s="1"/>
  <c r="K104" i="4"/>
  <c r="L100" i="4"/>
  <c r="L111" i="4" s="1"/>
  <c r="L112" i="4" s="1"/>
  <c r="K114" i="3"/>
  <c r="L113" i="3"/>
  <c r="K141" i="3"/>
  <c r="K138" i="4"/>
  <c r="L137" i="4"/>
  <c r="H121" i="5"/>
  <c r="H119" i="5"/>
  <c r="H59" i="5"/>
  <c r="I11" i="5"/>
  <c r="G23" i="5"/>
  <c r="H69" i="5"/>
  <c r="H142" i="5" s="1"/>
  <c r="H8" i="5"/>
  <c r="I8" i="5"/>
  <c r="H68" i="5"/>
  <c r="H141" i="5" s="1"/>
  <c r="I68" i="5"/>
  <c r="I61" i="5"/>
  <c r="H52" i="4"/>
  <c r="I45" i="5"/>
  <c r="H108" i="4"/>
  <c r="I67" i="5"/>
  <c r="H63" i="1"/>
  <c r="H148" i="3"/>
  <c r="G65" i="5"/>
  <c r="F24" i="5"/>
  <c r="G24" i="5"/>
  <c r="H111" i="3"/>
  <c r="F56" i="5"/>
  <c r="F129" i="5" s="1"/>
  <c r="H109" i="3"/>
  <c r="G54" i="5"/>
  <c r="F54" i="5"/>
  <c r="F127" i="5" s="1"/>
  <c r="H57" i="3"/>
  <c r="G20" i="5"/>
  <c r="F20" i="5"/>
  <c r="H64" i="1"/>
  <c r="B14" i="5"/>
  <c r="C10" i="5"/>
  <c r="B10" i="5"/>
  <c r="H60" i="1"/>
  <c r="E65" i="1"/>
  <c r="C9" i="5"/>
  <c r="E109" i="2"/>
  <c r="C177" i="5" s="1"/>
  <c r="H94" i="2"/>
  <c r="E31" i="2"/>
  <c r="H16" i="2"/>
  <c r="E6" i="5"/>
  <c r="H9" i="2"/>
  <c r="D56" i="5"/>
  <c r="D129" i="5" s="1"/>
  <c r="E56" i="5"/>
  <c r="L79" i="1"/>
  <c r="L80" i="1" s="1"/>
  <c r="L102" i="4"/>
  <c r="K68" i="4"/>
  <c r="L67" i="4"/>
  <c r="L79" i="4" s="1"/>
  <c r="L80" i="4" s="1"/>
  <c r="F65" i="5"/>
  <c r="F138" i="5" s="1"/>
  <c r="H54" i="5"/>
  <c r="H127" i="5" s="1"/>
  <c r="H58" i="5"/>
  <c r="H131" i="5" s="1"/>
  <c r="H41" i="4"/>
  <c r="H27" i="5"/>
  <c r="G13" i="5"/>
  <c r="I69" i="5"/>
  <c r="H8" i="4"/>
  <c r="H56" i="5"/>
  <c r="H129" i="5" s="1"/>
  <c r="H63" i="4"/>
  <c r="I48" i="5"/>
  <c r="H55" i="4"/>
  <c r="H123" i="4"/>
  <c r="G149" i="4"/>
  <c r="H149" i="4" s="1"/>
  <c r="H119" i="4"/>
  <c r="E184" i="4"/>
  <c r="B179" i="5" s="1"/>
  <c r="H156" i="4"/>
  <c r="H17" i="1"/>
  <c r="H8" i="3"/>
  <c r="H132" i="3"/>
  <c r="G149" i="3"/>
  <c r="H149" i="3" s="1"/>
  <c r="G49" i="5"/>
  <c r="F49" i="5"/>
  <c r="F122" i="5" s="1"/>
  <c r="H61" i="3"/>
  <c r="G61" i="5"/>
  <c r="F61" i="5"/>
  <c r="F134" i="5" s="1"/>
  <c r="H48" i="3"/>
  <c r="F48" i="5"/>
  <c r="F121" i="5" s="1"/>
  <c r="F50" i="5"/>
  <c r="F123" i="5" s="1"/>
  <c r="G50" i="5"/>
  <c r="C14" i="5"/>
  <c r="G59" i="5"/>
  <c r="H59" i="3"/>
  <c r="H44" i="1"/>
  <c r="D46" i="5"/>
  <c r="D119" i="5" s="1"/>
  <c r="E46" i="5"/>
  <c r="H19" i="2"/>
  <c r="G109" i="2"/>
  <c r="D44" i="5"/>
  <c r="D117" i="5" s="1"/>
  <c r="G31" i="2"/>
  <c r="E44" i="5"/>
  <c r="N87" i="5"/>
  <c r="H35" i="1"/>
  <c r="C49" i="5"/>
  <c r="H42" i="1"/>
  <c r="G51" i="1"/>
  <c r="D54" i="5"/>
  <c r="D127" i="5" s="1"/>
  <c r="E54" i="5"/>
  <c r="D52" i="5"/>
  <c r="D125" i="5" s="1"/>
  <c r="E52" i="5"/>
  <c r="L51" i="1"/>
  <c r="L52" i="1" s="1"/>
  <c r="I62" i="5"/>
  <c r="H52" i="5"/>
  <c r="H125" i="5" s="1"/>
  <c r="H18" i="4"/>
  <c r="H45" i="5"/>
  <c r="H118" i="5" s="1"/>
  <c r="H24" i="5"/>
  <c r="H20" i="5"/>
  <c r="H16" i="5"/>
  <c r="H64" i="4"/>
  <c r="H61" i="4"/>
  <c r="H50" i="4"/>
  <c r="H43" i="5"/>
  <c r="H116" i="5" s="1"/>
  <c r="H12" i="5"/>
  <c r="H140" i="4"/>
  <c r="H125" i="4"/>
  <c r="H100" i="3"/>
  <c r="G45" i="5"/>
  <c r="G6" i="5"/>
  <c r="E66" i="3"/>
  <c r="F62" i="5"/>
  <c r="F135" i="5" s="1"/>
  <c r="H35" i="3"/>
  <c r="G47" i="5"/>
  <c r="H20" i="3"/>
  <c r="G11" i="5"/>
  <c r="H13" i="2"/>
  <c r="T96" i="5"/>
  <c r="H132" i="5"/>
  <c r="B47" i="5"/>
  <c r="B120" i="5" s="1"/>
  <c r="C47" i="5"/>
  <c r="H20" i="1"/>
  <c r="B45" i="5"/>
  <c r="B118" i="5" s="1"/>
  <c r="H18" i="1"/>
  <c r="C45" i="5"/>
  <c r="L25" i="1"/>
  <c r="L26" i="1" s="1"/>
  <c r="L82" i="1" s="1"/>
  <c r="K44" i="2"/>
  <c r="L43" i="2"/>
  <c r="L42" i="4"/>
  <c r="L43" i="4" s="1"/>
  <c r="G39" i="3"/>
  <c r="G184" i="4"/>
  <c r="H184" i="4" s="1"/>
  <c r="H61" i="5"/>
  <c r="H134" i="5" s="1"/>
  <c r="H21" i="3"/>
  <c r="H43" i="3"/>
  <c r="F18" i="5"/>
  <c r="G60" i="5"/>
  <c r="G62" i="5"/>
  <c r="I54" i="5"/>
  <c r="H62" i="5"/>
  <c r="H135" i="5" s="1"/>
  <c r="H10" i="5"/>
  <c r="I14" i="5"/>
  <c r="I20" i="5"/>
  <c r="H26" i="5"/>
  <c r="H30" i="5"/>
  <c r="G46" i="4"/>
  <c r="H53" i="5"/>
  <c r="H126" i="5" s="1"/>
  <c r="I29" i="5"/>
  <c r="H29" i="5"/>
  <c r="I21" i="5"/>
  <c r="I17" i="5"/>
  <c r="I13" i="5"/>
  <c r="H9" i="5"/>
  <c r="H19" i="4"/>
  <c r="I58" i="5"/>
  <c r="I55" i="5"/>
  <c r="I33" i="5"/>
  <c r="H77" i="4"/>
  <c r="H23" i="5"/>
  <c r="I32" i="5"/>
  <c r="H139" i="4"/>
  <c r="H63" i="5"/>
  <c r="H136" i="5" s="1"/>
  <c r="H135" i="4"/>
  <c r="H121" i="4"/>
  <c r="H171" i="4"/>
  <c r="H55" i="2"/>
  <c r="H27" i="2"/>
  <c r="H50" i="3"/>
  <c r="F13" i="5"/>
  <c r="G56" i="5"/>
  <c r="F17" i="5"/>
  <c r="H27" i="3"/>
  <c r="F15" i="5"/>
  <c r="E51" i="1"/>
  <c r="E69" i="2"/>
  <c r="H54" i="2"/>
  <c r="C50" i="5"/>
  <c r="D48" i="5"/>
  <c r="D121" i="5" s="1"/>
  <c r="E48" i="5"/>
  <c r="L22" i="2"/>
  <c r="K23" i="2"/>
  <c r="H10" i="4"/>
  <c r="I7" i="5"/>
  <c r="H51" i="5"/>
  <c r="H124" i="5" s="1"/>
  <c r="H60" i="4"/>
  <c r="E149" i="4"/>
  <c r="C179" i="5" s="1"/>
  <c r="H180" i="4"/>
  <c r="H170" i="4"/>
  <c r="H113" i="3"/>
  <c r="F27" i="5"/>
  <c r="H32" i="3"/>
  <c r="C13" i="5"/>
  <c r="B13" i="5"/>
  <c r="E50" i="2"/>
  <c r="H50" i="2" s="1"/>
  <c r="H35" i="2"/>
  <c r="E17" i="5"/>
  <c r="E9" i="5"/>
  <c r="G79" i="1"/>
  <c r="H70" i="1"/>
  <c r="G25" i="1"/>
  <c r="B43" i="5"/>
  <c r="B116" i="5" s="1"/>
  <c r="C43" i="5"/>
  <c r="H16" i="1"/>
  <c r="D50" i="5"/>
  <c r="D123" i="5" s="1"/>
  <c r="H144" i="3"/>
  <c r="H128" i="3"/>
  <c r="H104" i="3"/>
  <c r="H83" i="3"/>
  <c r="H62" i="3"/>
  <c r="H44" i="3"/>
  <c r="H10" i="3"/>
  <c r="E25" i="1"/>
  <c r="C6" i="5"/>
  <c r="E18" i="5"/>
  <c r="E14" i="5"/>
  <c r="E10" i="5"/>
  <c r="D7" i="5"/>
  <c r="T107" i="5"/>
  <c r="T99" i="5"/>
  <c r="R90" i="5"/>
  <c r="B44" i="5"/>
  <c r="B117" i="5" s="1"/>
  <c r="D55" i="5"/>
  <c r="D128" i="5" s="1"/>
  <c r="D51" i="5"/>
  <c r="D124" i="5" s="1"/>
  <c r="D47" i="5"/>
  <c r="D120" i="5" s="1"/>
  <c r="D43" i="5"/>
  <c r="D116" i="5" s="1"/>
  <c r="H136" i="3"/>
  <c r="H112" i="3"/>
  <c r="G93" i="3"/>
  <c r="H93" i="3" s="1"/>
  <c r="H91" i="3"/>
  <c r="H75" i="3"/>
  <c r="H52" i="3"/>
  <c r="H26" i="3"/>
  <c r="H179" i="5"/>
  <c r="J179" i="5" s="1"/>
  <c r="E79" i="1"/>
  <c r="B12" i="5"/>
  <c r="B8" i="5"/>
  <c r="E176" i="5"/>
  <c r="T103" i="5"/>
  <c r="R94" i="5"/>
  <c r="T97" i="5"/>
  <c r="H176" i="5"/>
  <c r="J176" i="5" s="1"/>
  <c r="B49" i="5"/>
  <c r="B122" i="5" s="1"/>
  <c r="N85" i="5"/>
  <c r="N109" i="5" s="1"/>
  <c r="C46" i="5"/>
  <c r="B46" i="5"/>
  <c r="B119" i="5" s="1"/>
  <c r="E57" i="5"/>
  <c r="D57" i="5"/>
  <c r="D130" i="5" s="1"/>
  <c r="E53" i="5"/>
  <c r="D53" i="5"/>
  <c r="D126" i="5" s="1"/>
  <c r="E49" i="5"/>
  <c r="D49" i="5"/>
  <c r="D122" i="5" s="1"/>
  <c r="E45" i="5"/>
  <c r="D45" i="5"/>
  <c r="D118" i="5" s="1"/>
  <c r="D146" i="5" l="1"/>
  <c r="D147" i="5"/>
  <c r="B146" i="5"/>
  <c r="B147" i="5"/>
  <c r="K45" i="2"/>
  <c r="L44" i="2"/>
  <c r="C178" i="5"/>
  <c r="H66" i="3"/>
  <c r="D179" i="5"/>
  <c r="M179" i="5" s="1"/>
  <c r="K115" i="3"/>
  <c r="L114" i="3"/>
  <c r="L179" i="5"/>
  <c r="K179" i="5"/>
  <c r="L178" i="5"/>
  <c r="K178" i="5"/>
  <c r="K172" i="4"/>
  <c r="L171" i="4"/>
  <c r="L182" i="4" s="1"/>
  <c r="L183" i="4" s="1"/>
  <c r="L185" i="4" s="1"/>
  <c r="K66" i="2"/>
  <c r="L65" i="2"/>
  <c r="B176" i="5"/>
  <c r="C176" i="5"/>
  <c r="H25" i="1"/>
  <c r="L23" i="2"/>
  <c r="K24" i="2"/>
  <c r="D177" i="5"/>
  <c r="M177" i="5" s="1"/>
  <c r="H46" i="4"/>
  <c r="E179" i="5"/>
  <c r="H39" i="3"/>
  <c r="E178" i="5"/>
  <c r="D178" i="5"/>
  <c r="H31" i="2"/>
  <c r="E177" i="5"/>
  <c r="L68" i="4"/>
  <c r="K69" i="4"/>
  <c r="L138" i="4"/>
  <c r="K139" i="4"/>
  <c r="K35" i="4"/>
  <c r="L34" i="4"/>
  <c r="D176" i="5"/>
  <c r="M176" i="5" s="1"/>
  <c r="F147" i="5"/>
  <c r="F146" i="5"/>
  <c r="K176" i="5"/>
  <c r="L176" i="5"/>
  <c r="B178" i="5"/>
  <c r="B177" i="5"/>
  <c r="L141" i="3"/>
  <c r="K142" i="3"/>
  <c r="K105" i="4"/>
  <c r="L104" i="4"/>
  <c r="L104" i="2"/>
  <c r="K105" i="2"/>
  <c r="L83" i="3"/>
  <c r="K84" i="3"/>
  <c r="L52" i="3"/>
  <c r="K53" i="3"/>
  <c r="H79" i="1"/>
  <c r="H146" i="5"/>
  <c r="H147" i="5"/>
  <c r="H51" i="1"/>
  <c r="H109" i="2"/>
  <c r="H13" i="3"/>
  <c r="N180" i="5" s="1"/>
  <c r="H13" i="4"/>
  <c r="L83" i="2"/>
  <c r="K84" i="2"/>
  <c r="L33" i="3"/>
  <c r="K34" i="3"/>
  <c r="H65" i="1"/>
  <c r="H121" i="3"/>
  <c r="K35" i="3" l="1"/>
  <c r="L34" i="3"/>
  <c r="L53" i="3"/>
  <c r="K54" i="3"/>
  <c r="K106" i="4"/>
  <c r="L105" i="4"/>
  <c r="K70" i="4"/>
  <c r="L69" i="4"/>
  <c r="M178" i="5"/>
  <c r="M180" i="5" s="1"/>
  <c r="L66" i="2"/>
  <c r="K67" i="2"/>
  <c r="K116" i="3"/>
  <c r="L115" i="3"/>
  <c r="K106" i="2"/>
  <c r="L105" i="2"/>
  <c r="K143" i="3"/>
  <c r="L142" i="3"/>
  <c r="K36" i="4"/>
  <c r="L35" i="4"/>
  <c r="K46" i="2"/>
  <c r="L45" i="2"/>
  <c r="K85" i="2"/>
  <c r="L84" i="2"/>
  <c r="L139" i="4"/>
  <c r="K140" i="4"/>
  <c r="L24" i="2"/>
  <c r="K25" i="2"/>
  <c r="K173" i="4"/>
  <c r="L172" i="4"/>
  <c r="K85" i="3"/>
  <c r="L84" i="3"/>
  <c r="L93" i="3" s="1"/>
  <c r="L94" i="3" s="1"/>
  <c r="L173" i="4" l="1"/>
  <c r="K174" i="4"/>
  <c r="L106" i="4"/>
  <c r="K107" i="4"/>
  <c r="L25" i="2"/>
  <c r="K26" i="2"/>
  <c r="K47" i="2"/>
  <c r="L46" i="2"/>
  <c r="K144" i="3"/>
  <c r="L143" i="3"/>
  <c r="K117" i="3"/>
  <c r="L116" i="3"/>
  <c r="K36" i="3"/>
  <c r="L35" i="3"/>
  <c r="K86" i="3"/>
  <c r="L85" i="3"/>
  <c r="L67" i="2"/>
  <c r="K68" i="2"/>
  <c r="L68" i="2" s="1"/>
  <c r="L70" i="4"/>
  <c r="K71" i="4"/>
  <c r="L54" i="3"/>
  <c r="K55" i="3"/>
  <c r="K141" i="4"/>
  <c r="L140" i="4"/>
  <c r="K86" i="2"/>
  <c r="L85" i="2"/>
  <c r="K37" i="4"/>
  <c r="L36" i="4"/>
  <c r="L106" i="2"/>
  <c r="K107" i="2"/>
  <c r="L69" i="2"/>
  <c r="L70" i="2" s="1"/>
  <c r="L107" i="4" l="1"/>
  <c r="K108" i="4"/>
  <c r="L141" i="4"/>
  <c r="K142" i="4"/>
  <c r="K56" i="3"/>
  <c r="L55" i="3"/>
  <c r="L26" i="2"/>
  <c r="K27" i="2"/>
  <c r="K72" i="4"/>
  <c r="L71" i="4"/>
  <c r="K38" i="4"/>
  <c r="L37" i="4"/>
  <c r="K87" i="3"/>
  <c r="L86" i="3"/>
  <c r="L117" i="3"/>
  <c r="K118" i="3"/>
  <c r="L118" i="3" s="1"/>
  <c r="K48" i="2"/>
  <c r="L48" i="2" s="1"/>
  <c r="L47" i="2"/>
  <c r="K108" i="2"/>
  <c r="L108" i="2" s="1"/>
  <c r="L107" i="2"/>
  <c r="L174" i="4"/>
  <c r="K175" i="4"/>
  <c r="L86" i="2"/>
  <c r="K87" i="2"/>
  <c r="L87" i="2" s="1"/>
  <c r="L89" i="2" s="1"/>
  <c r="L90" i="2" s="1"/>
  <c r="L36" i="3"/>
  <c r="K37" i="3"/>
  <c r="L37" i="3" s="1"/>
  <c r="K145" i="3"/>
  <c r="L144" i="3"/>
  <c r="K109" i="4" l="1"/>
  <c r="L108" i="4"/>
  <c r="K88" i="3"/>
  <c r="L87" i="3"/>
  <c r="K73" i="4"/>
  <c r="L72" i="4"/>
  <c r="L27" i="2"/>
  <c r="K28" i="2"/>
  <c r="L142" i="4"/>
  <c r="K143" i="4"/>
  <c r="K176" i="4"/>
  <c r="L175" i="4"/>
  <c r="L50" i="2"/>
  <c r="L51" i="2" s="1"/>
  <c r="K57" i="3"/>
  <c r="L56" i="3"/>
  <c r="L145" i="3"/>
  <c r="K146" i="3"/>
  <c r="L109" i="2"/>
  <c r="L110" i="2" s="1"/>
  <c r="K39" i="4"/>
  <c r="L38" i="4"/>
  <c r="L57" i="3" l="1"/>
  <c r="L65" i="3" s="1"/>
  <c r="L66" i="3" s="1"/>
  <c r="L152" i="3" s="1"/>
  <c r="K58" i="3"/>
  <c r="K144" i="4"/>
  <c r="L143" i="4"/>
  <c r="K147" i="3"/>
  <c r="L146" i="3"/>
  <c r="K74" i="4"/>
  <c r="L73" i="4"/>
  <c r="L109" i="4"/>
  <c r="K110" i="4"/>
  <c r="L110" i="4" s="1"/>
  <c r="L28" i="2"/>
  <c r="K29" i="2"/>
  <c r="L29" i="2" s="1"/>
  <c r="L31" i="2" s="1"/>
  <c r="L32" i="2" s="1"/>
  <c r="L112" i="2" s="1"/>
  <c r="K40" i="4"/>
  <c r="L39" i="4"/>
  <c r="L176" i="4"/>
  <c r="K177" i="4"/>
  <c r="K89" i="3"/>
  <c r="L88" i="3"/>
  <c r="L177" i="4" l="1"/>
  <c r="K178" i="4"/>
  <c r="K75" i="4"/>
  <c r="L74" i="4"/>
  <c r="L144" i="4"/>
  <c r="K145" i="4"/>
  <c r="L58" i="3"/>
  <c r="K59" i="3"/>
  <c r="L89" i="3"/>
  <c r="K90" i="3"/>
  <c r="L40" i="4"/>
  <c r="K41" i="4"/>
  <c r="L41" i="4" s="1"/>
  <c r="L147" i="3"/>
  <c r="K148" i="3"/>
  <c r="L148" i="3" s="1"/>
  <c r="K76" i="4" l="1"/>
  <c r="L75" i="4"/>
  <c r="L90" i="3"/>
  <c r="K91" i="3"/>
  <c r="L145" i="4"/>
  <c r="K146" i="4"/>
  <c r="L146" i="4" s="1"/>
  <c r="L178" i="4"/>
  <c r="K179" i="4"/>
  <c r="K60" i="3"/>
  <c r="L59" i="3"/>
  <c r="L60" i="3" l="1"/>
  <c r="K61" i="3"/>
  <c r="K77" i="4"/>
  <c r="L76" i="4"/>
  <c r="L179" i="4"/>
  <c r="K180" i="4"/>
  <c r="L91" i="3"/>
  <c r="K92" i="3"/>
  <c r="L92" i="3" s="1"/>
  <c r="L77" i="4" l="1"/>
  <c r="K78" i="4"/>
  <c r="L78" i="4" s="1"/>
  <c r="K181" i="4"/>
  <c r="L181" i="4" s="1"/>
  <c r="L180" i="4"/>
  <c r="L61" i="3"/>
  <c r="K62" i="3"/>
  <c r="K63" i="3" l="1"/>
  <c r="L62" i="3"/>
  <c r="L63" i="3" l="1"/>
  <c r="K64" i="3"/>
  <c r="L64" i="3" s="1"/>
</calcChain>
</file>

<file path=xl/sharedStrings.xml><?xml version="1.0" encoding="utf-8"?>
<sst xmlns="http://schemas.openxmlformats.org/spreadsheetml/2006/main" count="863" uniqueCount="81">
  <si>
    <t>Genotype</t>
  </si>
  <si>
    <t>Date</t>
  </si>
  <si>
    <t>DAS</t>
  </si>
  <si>
    <t>Empty foil</t>
  </si>
  <si>
    <t>Foil+Plant</t>
  </si>
  <si>
    <t>Foil+ Plant</t>
  </si>
  <si>
    <t>Fresh</t>
  </si>
  <si>
    <t>Dry</t>
  </si>
  <si>
    <t>R1</t>
  </si>
  <si>
    <t>R2</t>
  </si>
  <si>
    <t>R3</t>
  </si>
  <si>
    <t>R4</t>
  </si>
  <si>
    <t>R5</t>
  </si>
  <si>
    <t>#1</t>
  </si>
  <si>
    <t>L1</t>
  </si>
  <si>
    <t>L2</t>
  </si>
  <si>
    <t>L3</t>
  </si>
  <si>
    <t>L4</t>
  </si>
  <si>
    <t>L5</t>
  </si>
  <si>
    <t>L6</t>
  </si>
  <si>
    <t>L7</t>
  </si>
  <si>
    <t>L8</t>
  </si>
  <si>
    <t>L9</t>
  </si>
  <si>
    <t>L10</t>
  </si>
  <si>
    <t>#2</t>
  </si>
  <si>
    <t>#3</t>
  </si>
  <si>
    <t>#4</t>
  </si>
  <si>
    <t>#5</t>
  </si>
  <si>
    <t>Ler</t>
  </si>
  <si>
    <t>Total</t>
  </si>
  <si>
    <t>L11</t>
  </si>
  <si>
    <t>L12</t>
  </si>
  <si>
    <t>L13</t>
  </si>
  <si>
    <t>L14</t>
  </si>
  <si>
    <t>L15</t>
  </si>
  <si>
    <t>L16</t>
  </si>
  <si>
    <t>L17</t>
  </si>
  <si>
    <t>L18</t>
  </si>
  <si>
    <t>L19</t>
  </si>
  <si>
    <t>L20</t>
  </si>
  <si>
    <t>L21</t>
  </si>
  <si>
    <t>L22</t>
  </si>
  <si>
    <t>L23</t>
  </si>
  <si>
    <t>Bolt</t>
  </si>
  <si>
    <t>L24</t>
  </si>
  <si>
    <t>L25</t>
  </si>
  <si>
    <t>L26</t>
  </si>
  <si>
    <t>L27</t>
  </si>
  <si>
    <t>L27(aux)</t>
  </si>
  <si>
    <t>*aux</t>
  </si>
  <si>
    <t>auxin leaves</t>
  </si>
  <si>
    <t>L28</t>
  </si>
  <si>
    <t>L29</t>
  </si>
  <si>
    <t>L30 (aux)</t>
  </si>
  <si>
    <t>L28 (aux)</t>
  </si>
  <si>
    <t>L29 (aux)</t>
  </si>
  <si>
    <t>% water</t>
  </si>
  <si>
    <t>Area</t>
  </si>
  <si>
    <t>Rosette</t>
  </si>
  <si>
    <t>Area (mm2)</t>
  </si>
  <si>
    <t>Day</t>
  </si>
  <si>
    <t>Thermal time</t>
  </si>
  <si>
    <t>Fresh biomass</t>
  </si>
  <si>
    <t>SE</t>
  </si>
  <si>
    <t>Dry biomass</t>
  </si>
  <si>
    <t>Mean</t>
  </si>
  <si>
    <t>Rosette area</t>
  </si>
  <si>
    <t>Destructive area</t>
  </si>
  <si>
    <t>imax</t>
  </si>
  <si>
    <t>Total max 13</t>
  </si>
  <si>
    <t>real shade</t>
  </si>
  <si>
    <t>cal shade</t>
  </si>
  <si>
    <t>correction</t>
  </si>
  <si>
    <t>SLA</t>
  </si>
  <si>
    <t>mean</t>
  </si>
  <si>
    <t>simulated SLA</t>
  </si>
  <si>
    <t>change A</t>
  </si>
  <si>
    <t>water content</t>
  </si>
  <si>
    <t>average from rosette only</t>
  </si>
  <si>
    <t>Mean LN</t>
  </si>
  <si>
    <t>Variance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</si>
</sst>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10"/>
      <name val="Arial"/>
    </font>
    <font>
      <sz val="8"/>
      <name val="Arial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5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14" fontId="1" fillId="0" borderId="0" xfId="0" applyNumberFormat="1" applyFont="1"/>
    <xf numFmtId="0" fontId="3" fillId="0" borderId="0" xfId="0" applyFont="1"/>
    <xf numFmtId="0" fontId="3" fillId="2" borderId="0" xfId="0" applyFont="1" applyFill="1"/>
    <xf numFmtId="11" fontId="0" fillId="0" borderId="0" xfId="0" applyNumberFormat="1"/>
    <xf numFmtId="0" fontId="0" fillId="0" borderId="0" xfId="0" applyAlignment="1">
      <alignment horizontal="center"/>
    </xf>
    <xf numFmtId="0" fontId="0" fillId="3" borderId="0" xfId="0" applyFill="1"/>
    <xf numFmtId="0" fontId="0" fillId="2" borderId="0" xfId="0" applyFill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Fresh biomass</a:t>
            </a:r>
          </a:p>
        </c:rich>
      </c:tx>
      <c:layout>
        <c:manualLayout>
          <c:xMode val="edge"/>
          <c:yMode val="edge"/>
          <c:x val="0.40453142386327917"/>
          <c:y val="3.17073170731707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297754060720793"/>
          <c:y val="0.17317073170731706"/>
          <c:w val="0.71035710956005627"/>
          <c:h val="0.65853658536585369"/>
        </c:manualLayout>
      </c:layout>
      <c:lineChart>
        <c:grouping val="standard"/>
        <c:varyColors val="0"/>
        <c:ser>
          <c:idx val="0"/>
          <c:order val="0"/>
          <c:tx>
            <c:v>18 DAS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Summary!$C$6:$C$14</c:f>
                <c:numCache>
                  <c:formatCode>General</c:formatCode>
                  <c:ptCount val="9"/>
                  <c:pt idx="0">
                    <c:v>1.1575836902790388E-4</c:v>
                  </c:pt>
                  <c:pt idx="1">
                    <c:v>1.3638181696985329E-4</c:v>
                  </c:pt>
                  <c:pt idx="2">
                    <c:v>3.1559467676118874E-4</c:v>
                  </c:pt>
                  <c:pt idx="3">
                    <c:v>2.959729717389716E-4</c:v>
                  </c:pt>
                  <c:pt idx="4">
                    <c:v>2.8354893757515472E-4</c:v>
                  </c:pt>
                  <c:pt idx="5">
                    <c:v>3.5693136595149621E-4</c:v>
                  </c:pt>
                  <c:pt idx="6">
                    <c:v>1.4966629547095414E-4</c:v>
                  </c:pt>
                  <c:pt idx="7">
                    <c:v>6.7823299831260762E-5</c:v>
                  </c:pt>
                  <c:pt idx="8">
                    <c:v>9.2736184954961788E-5</c:v>
                  </c:pt>
                </c:numCache>
              </c:numRef>
            </c:plus>
            <c:minus>
              <c:numRef>
                <c:f>Summary!$C$6:$C$14</c:f>
                <c:numCache>
                  <c:formatCode>General</c:formatCode>
                  <c:ptCount val="9"/>
                  <c:pt idx="0">
                    <c:v>1.1575836902790388E-4</c:v>
                  </c:pt>
                  <c:pt idx="1">
                    <c:v>1.3638181696985329E-4</c:v>
                  </c:pt>
                  <c:pt idx="2">
                    <c:v>3.1559467676118874E-4</c:v>
                  </c:pt>
                  <c:pt idx="3">
                    <c:v>2.959729717389716E-4</c:v>
                  </c:pt>
                  <c:pt idx="4">
                    <c:v>2.8354893757515472E-4</c:v>
                  </c:pt>
                  <c:pt idx="5">
                    <c:v>3.5693136595149621E-4</c:v>
                  </c:pt>
                  <c:pt idx="6">
                    <c:v>1.4966629547095414E-4</c:v>
                  </c:pt>
                  <c:pt idx="7">
                    <c:v>6.7823299831260762E-5</c:v>
                  </c:pt>
                  <c:pt idx="8">
                    <c:v>9.2736184954961788E-5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Summary!$B$6:$B$14</c:f>
              <c:numCache>
                <c:formatCode>General</c:formatCode>
                <c:ptCount val="9"/>
                <c:pt idx="0">
                  <c:v>1.2200000000000045E-3</c:v>
                </c:pt>
                <c:pt idx="1">
                  <c:v>1.2599999999999944E-3</c:v>
                </c:pt>
                <c:pt idx="2">
                  <c:v>3.860000000000008E-3</c:v>
                </c:pt>
                <c:pt idx="3">
                  <c:v>3.9600000000000026E-3</c:v>
                </c:pt>
                <c:pt idx="4">
                  <c:v>3.8799999999999946E-3</c:v>
                </c:pt>
                <c:pt idx="5">
                  <c:v>3.080000000000005E-3</c:v>
                </c:pt>
                <c:pt idx="6">
                  <c:v>1.1199999999999878E-3</c:v>
                </c:pt>
                <c:pt idx="7">
                  <c:v>3.6000000000001032E-4</c:v>
                </c:pt>
                <c:pt idx="8">
                  <c:v>6.3999999999998498E-4</c:v>
                </c:pt>
              </c:numCache>
            </c:numRef>
          </c:val>
          <c:smooth val="0"/>
        </c:ser>
        <c:ser>
          <c:idx val="1"/>
          <c:order val="1"/>
          <c:tx>
            <c:v>23 DAS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Summary!$E$6:$E$20</c:f>
                <c:numCache>
                  <c:formatCode>General</c:formatCode>
                  <c:ptCount val="15"/>
                  <c:pt idx="0">
                    <c:v>3.7416573867733805E-5</c:v>
                  </c:pt>
                  <c:pt idx="1">
                    <c:v>6.7823299831256669E-5</c:v>
                  </c:pt>
                  <c:pt idx="2">
                    <c:v>2.0396078054371584E-4</c:v>
                  </c:pt>
                  <c:pt idx="3">
                    <c:v>2.5573423705088606E-4</c:v>
                  </c:pt>
                  <c:pt idx="4">
                    <c:v>3.7894590642992938E-4</c:v>
                  </c:pt>
                  <c:pt idx="5">
                    <c:v>5.1999999999999887E-4</c:v>
                  </c:pt>
                  <c:pt idx="6">
                    <c:v>3.4058772731852799E-4</c:v>
                  </c:pt>
                  <c:pt idx="7">
                    <c:v>3.7013511046642421E-4</c:v>
                  </c:pt>
                  <c:pt idx="8">
                    <c:v>3.9547439866570135E-4</c:v>
                  </c:pt>
                  <c:pt idx="9">
                    <c:v>1.7204650534085423E-4</c:v>
                  </c:pt>
                  <c:pt idx="10">
                    <c:v>1.6552945357246903E-4</c:v>
                  </c:pt>
                  <c:pt idx="11">
                    <c:v>9.2736184954966572E-5</c:v>
                  </c:pt>
                  <c:pt idx="12">
                    <c:v>4.8989794855662702E-5</c:v>
                  </c:pt>
                  <c:pt idx="13">
                    <c:v>1.1135528725660512E-4</c:v>
                  </c:pt>
                  <c:pt idx="14">
                    <c:v>1.2083045973595215E-4</c:v>
                  </c:pt>
                </c:numCache>
              </c:numRef>
            </c:plus>
            <c:minus>
              <c:numRef>
                <c:f>Summary!$E$6:$E$20</c:f>
                <c:numCache>
                  <c:formatCode>General</c:formatCode>
                  <c:ptCount val="15"/>
                  <c:pt idx="0">
                    <c:v>3.7416573867733805E-5</c:v>
                  </c:pt>
                  <c:pt idx="1">
                    <c:v>6.7823299831256669E-5</c:v>
                  </c:pt>
                  <c:pt idx="2">
                    <c:v>2.0396078054371584E-4</c:v>
                  </c:pt>
                  <c:pt idx="3">
                    <c:v>2.5573423705088606E-4</c:v>
                  </c:pt>
                  <c:pt idx="4">
                    <c:v>3.7894590642992938E-4</c:v>
                  </c:pt>
                  <c:pt idx="5">
                    <c:v>5.1999999999999887E-4</c:v>
                  </c:pt>
                  <c:pt idx="6">
                    <c:v>3.4058772731852799E-4</c:v>
                  </c:pt>
                  <c:pt idx="7">
                    <c:v>3.7013511046642421E-4</c:v>
                  </c:pt>
                  <c:pt idx="8">
                    <c:v>3.9547439866570135E-4</c:v>
                  </c:pt>
                  <c:pt idx="9">
                    <c:v>1.7204650534085423E-4</c:v>
                  </c:pt>
                  <c:pt idx="10">
                    <c:v>1.6552945357246903E-4</c:v>
                  </c:pt>
                  <c:pt idx="11">
                    <c:v>9.2736184954966572E-5</c:v>
                  </c:pt>
                  <c:pt idx="12">
                    <c:v>4.8989794855662702E-5</c:v>
                  </c:pt>
                  <c:pt idx="13">
                    <c:v>1.1135528725660512E-4</c:v>
                  </c:pt>
                  <c:pt idx="14">
                    <c:v>1.2083045973595215E-4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Summary!$D$6:$D$20</c:f>
              <c:numCache>
                <c:formatCode>General</c:formatCode>
                <c:ptCount val="15"/>
                <c:pt idx="0">
                  <c:v>1.2800000000000144E-3</c:v>
                </c:pt>
                <c:pt idx="1">
                  <c:v>1.3399999999999968E-3</c:v>
                </c:pt>
                <c:pt idx="2">
                  <c:v>6.8599999999999885E-3</c:v>
                </c:pt>
                <c:pt idx="3">
                  <c:v>6.479999999999997E-3</c:v>
                </c:pt>
                <c:pt idx="4">
                  <c:v>1.2440000000000007E-2</c:v>
                </c:pt>
                <c:pt idx="5">
                  <c:v>1.4779999999999993E-2</c:v>
                </c:pt>
                <c:pt idx="6">
                  <c:v>1.3300000000000011E-2</c:v>
                </c:pt>
                <c:pt idx="7">
                  <c:v>1.0599999999999998E-2</c:v>
                </c:pt>
                <c:pt idx="8">
                  <c:v>5.6200000000000139E-3</c:v>
                </c:pt>
                <c:pt idx="9">
                  <c:v>3.0600000000000184E-3</c:v>
                </c:pt>
                <c:pt idx="10">
                  <c:v>1.6799999999999927E-3</c:v>
                </c:pt>
                <c:pt idx="11">
                  <c:v>8.6000000000000518E-4</c:v>
                </c:pt>
                <c:pt idx="12">
                  <c:v>4.7999999999999156E-4</c:v>
                </c:pt>
                <c:pt idx="13">
                  <c:v>4.7999999999999156E-4</c:v>
                </c:pt>
                <c:pt idx="14">
                  <c:v>4.4000000000001818E-4</c:v>
                </c:pt>
              </c:numCache>
            </c:numRef>
          </c:val>
          <c:smooth val="0"/>
        </c:ser>
        <c:ser>
          <c:idx val="2"/>
          <c:order val="2"/>
          <c:tx>
            <c:v>29 DAS</c:v>
          </c:tx>
          <c:spPr>
            <a:ln w="12700">
              <a:solidFill>
                <a:srgbClr val="FF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Summary!$G$6:$G$28</c:f>
                <c:numCache>
                  <c:formatCode>General</c:formatCode>
                  <c:ptCount val="23"/>
                  <c:pt idx="0">
                    <c:v>8.3666002653411597E-5</c:v>
                  </c:pt>
                  <c:pt idx="1">
                    <c:v>1.0198039027185971E-4</c:v>
                  </c:pt>
                  <c:pt idx="2">
                    <c:v>3.1717503054307366E-4</c:v>
                  </c:pt>
                  <c:pt idx="3">
                    <c:v>3.8652296180175368E-4</c:v>
                  </c:pt>
                  <c:pt idx="4">
                    <c:v>1.5084429057806608E-3</c:v>
                  </c:pt>
                  <c:pt idx="5">
                    <c:v>1.0471867073258824E-3</c:v>
                  </c:pt>
                  <c:pt idx="6">
                    <c:v>6.2321745803531998E-4</c:v>
                  </c:pt>
                  <c:pt idx="7">
                    <c:v>1.0222524150130471E-3</c:v>
                  </c:pt>
                  <c:pt idx="8">
                    <c:v>1.4214781039467222E-3</c:v>
                  </c:pt>
                  <c:pt idx="9">
                    <c:v>2.4388521890430551E-3</c:v>
                  </c:pt>
                  <c:pt idx="10">
                    <c:v>1.7990553076545602E-3</c:v>
                  </c:pt>
                  <c:pt idx="11">
                    <c:v>1.0841586599755779E-3</c:v>
                  </c:pt>
                  <c:pt idx="12">
                    <c:v>9.6716079325001386E-4</c:v>
                  </c:pt>
                  <c:pt idx="13">
                    <c:v>4.989989979949901E-4</c:v>
                  </c:pt>
                  <c:pt idx="14">
                    <c:v>9.2010868923188131E-4</c:v>
                  </c:pt>
                  <c:pt idx="15">
                    <c:v>3.9370039370058101E-4</c:v>
                  </c:pt>
                  <c:pt idx="16">
                    <c:v>2.5179356624026273E-4</c:v>
                  </c:pt>
                  <c:pt idx="17">
                    <c:v>1.854723699099104E-4</c:v>
                  </c:pt>
                  <c:pt idx="18">
                    <c:v>7.314369419163879E-4</c:v>
                  </c:pt>
                  <c:pt idx="19">
                    <c:v>8.6023252670416802E-5</c:v>
                  </c:pt>
                  <c:pt idx="20">
                    <c:v>1.303840481040471E-4</c:v>
                  </c:pt>
                  <c:pt idx="21">
                    <c:v>1.1547005383792845E-4</c:v>
                  </c:pt>
                  <c:pt idx="22">
                    <c:v>1.9999999999997795E-4</c:v>
                  </c:pt>
                </c:numCache>
              </c:numRef>
            </c:plus>
            <c:minus>
              <c:numRef>
                <c:f>Summary!$G$6:$G$28</c:f>
                <c:numCache>
                  <c:formatCode>General</c:formatCode>
                  <c:ptCount val="23"/>
                  <c:pt idx="0">
                    <c:v>8.3666002653411597E-5</c:v>
                  </c:pt>
                  <c:pt idx="1">
                    <c:v>1.0198039027185971E-4</c:v>
                  </c:pt>
                  <c:pt idx="2">
                    <c:v>3.1717503054307366E-4</c:v>
                  </c:pt>
                  <c:pt idx="3">
                    <c:v>3.8652296180175368E-4</c:v>
                  </c:pt>
                  <c:pt idx="4">
                    <c:v>1.5084429057806608E-3</c:v>
                  </c:pt>
                  <c:pt idx="5">
                    <c:v>1.0471867073258824E-3</c:v>
                  </c:pt>
                  <c:pt idx="6">
                    <c:v>6.2321745803531998E-4</c:v>
                  </c:pt>
                  <c:pt idx="7">
                    <c:v>1.0222524150130471E-3</c:v>
                  </c:pt>
                  <c:pt idx="8">
                    <c:v>1.4214781039467222E-3</c:v>
                  </c:pt>
                  <c:pt idx="9">
                    <c:v>2.4388521890430551E-3</c:v>
                  </c:pt>
                  <c:pt idx="10">
                    <c:v>1.7990553076545602E-3</c:v>
                  </c:pt>
                  <c:pt idx="11">
                    <c:v>1.0841586599755779E-3</c:v>
                  </c:pt>
                  <c:pt idx="12">
                    <c:v>9.6716079325001386E-4</c:v>
                  </c:pt>
                  <c:pt idx="13">
                    <c:v>4.989989979949901E-4</c:v>
                  </c:pt>
                  <c:pt idx="14">
                    <c:v>9.2010868923188131E-4</c:v>
                  </c:pt>
                  <c:pt idx="15">
                    <c:v>3.9370039370058101E-4</c:v>
                  </c:pt>
                  <c:pt idx="16">
                    <c:v>2.5179356624026273E-4</c:v>
                  </c:pt>
                  <c:pt idx="17">
                    <c:v>1.854723699099104E-4</c:v>
                  </c:pt>
                  <c:pt idx="18">
                    <c:v>7.314369419163879E-4</c:v>
                  </c:pt>
                  <c:pt idx="19">
                    <c:v>8.6023252670416802E-5</c:v>
                  </c:pt>
                  <c:pt idx="20">
                    <c:v>1.303840481040471E-4</c:v>
                  </c:pt>
                  <c:pt idx="21">
                    <c:v>1.1547005383792845E-4</c:v>
                  </c:pt>
                  <c:pt idx="22">
                    <c:v>1.9999999999997795E-4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Summary!$F$6:$F$28</c:f>
              <c:numCache>
                <c:formatCode>General</c:formatCode>
                <c:ptCount val="23"/>
                <c:pt idx="0">
                  <c:v>1.4999999999999903E-3</c:v>
                </c:pt>
                <c:pt idx="1">
                  <c:v>1.4799999999999813E-3</c:v>
                </c:pt>
                <c:pt idx="2">
                  <c:v>6.9600000000000217E-3</c:v>
                </c:pt>
                <c:pt idx="3">
                  <c:v>7.4800000000000196E-3</c:v>
                </c:pt>
                <c:pt idx="4">
                  <c:v>2.0479999999999998E-2</c:v>
                </c:pt>
                <c:pt idx="5">
                  <c:v>2.7759999999999972E-2</c:v>
                </c:pt>
                <c:pt idx="6">
                  <c:v>3.6720000000000017E-2</c:v>
                </c:pt>
                <c:pt idx="7">
                  <c:v>4.3200000000000016E-2</c:v>
                </c:pt>
                <c:pt idx="8">
                  <c:v>4.4659999999999991E-2</c:v>
                </c:pt>
                <c:pt idx="9">
                  <c:v>4.1899999999999993E-2</c:v>
                </c:pt>
                <c:pt idx="10">
                  <c:v>3.8960000000000036E-2</c:v>
                </c:pt>
                <c:pt idx="11">
                  <c:v>2.5180000000000001E-2</c:v>
                </c:pt>
                <c:pt idx="12">
                  <c:v>2.3419999999999976E-2</c:v>
                </c:pt>
                <c:pt idx="13">
                  <c:v>1.3900000000000023E-2</c:v>
                </c:pt>
                <c:pt idx="14">
                  <c:v>8.2400000000000025E-3</c:v>
                </c:pt>
                <c:pt idx="15">
                  <c:v>5.0999999999999934E-3</c:v>
                </c:pt>
                <c:pt idx="16">
                  <c:v>3.0800000000000159E-3</c:v>
                </c:pt>
                <c:pt idx="17">
                  <c:v>1.9799999999999597E-3</c:v>
                </c:pt>
                <c:pt idx="18">
                  <c:v>2.0000000000000239E-3</c:v>
                </c:pt>
                <c:pt idx="19">
                  <c:v>9.2000000000000968E-4</c:v>
                </c:pt>
                <c:pt idx="20">
                  <c:v>7.0000000000000064E-4</c:v>
                </c:pt>
                <c:pt idx="21">
                  <c:v>7.9999999999999516E-4</c:v>
                </c:pt>
                <c:pt idx="22">
                  <c:v>6.0000000000004494E-4</c:v>
                </c:pt>
              </c:numCache>
            </c:numRef>
          </c:val>
          <c:smooth val="0"/>
        </c:ser>
        <c:ser>
          <c:idx val="3"/>
          <c:order val="3"/>
          <c:tx>
            <c:v>37 DAS</c:v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Summary!$I$6:$I$34</c:f>
                <c:numCache>
                  <c:formatCode>General</c:formatCode>
                  <c:ptCount val="29"/>
                  <c:pt idx="0">
                    <c:v>2.9154759474226907E-4</c:v>
                  </c:pt>
                  <c:pt idx="1">
                    <c:v>1.8814887722225649E-4</c:v>
                  </c:pt>
                  <c:pt idx="2">
                    <c:v>3.0066592756744346E-4</c:v>
                  </c:pt>
                  <c:pt idx="3">
                    <c:v>2.4207436873819712E-4</c:v>
                  </c:pt>
                  <c:pt idx="4">
                    <c:v>1.8929870575363197E-3</c:v>
                  </c:pt>
                  <c:pt idx="5">
                    <c:v>2.8304416616492995E-3</c:v>
                  </c:pt>
                  <c:pt idx="6">
                    <c:v>3.5814801409472874E-3</c:v>
                  </c:pt>
                  <c:pt idx="7">
                    <c:v>4.2281911025875115E-3</c:v>
                  </c:pt>
                  <c:pt idx="8">
                    <c:v>2.9584793391200189E-3</c:v>
                  </c:pt>
                  <c:pt idx="9">
                    <c:v>1.2049896265113769E-3</c:v>
                  </c:pt>
                  <c:pt idx="10">
                    <c:v>3.5452221369048375E-3</c:v>
                  </c:pt>
                  <c:pt idx="11">
                    <c:v>4.0054962239403072E-3</c:v>
                  </c:pt>
                  <c:pt idx="12">
                    <c:v>4.9516259955695151E-3</c:v>
                  </c:pt>
                  <c:pt idx="13">
                    <c:v>3.1891064579283104E-3</c:v>
                  </c:pt>
                  <c:pt idx="14">
                    <c:v>8.6113297463283611E-3</c:v>
                  </c:pt>
                  <c:pt idx="15">
                    <c:v>3.9736129655516305E-3</c:v>
                  </c:pt>
                  <c:pt idx="16">
                    <c:v>4.7070797741274725E-3</c:v>
                  </c:pt>
                  <c:pt idx="17">
                    <c:v>5.2956019487873261E-3</c:v>
                  </c:pt>
                  <c:pt idx="18">
                    <c:v>3.0392433268825224E-3</c:v>
                  </c:pt>
                  <c:pt idx="19">
                    <c:v>5.214403129793487E-3</c:v>
                  </c:pt>
                  <c:pt idx="20">
                    <c:v>2.591987654291571E-3</c:v>
                  </c:pt>
                  <c:pt idx="21">
                    <c:v>2.9809394492340915E-3</c:v>
                  </c:pt>
                  <c:pt idx="22">
                    <c:v>1.9900753754569182E-3</c:v>
                  </c:pt>
                  <c:pt idx="23">
                    <c:v>1.2576167937810017E-3</c:v>
                  </c:pt>
                  <c:pt idx="24">
                    <c:v>7.2979449162075222E-4</c:v>
                  </c:pt>
                  <c:pt idx="25">
                    <c:v>3.310589071449243E-4</c:v>
                  </c:pt>
                  <c:pt idx="26">
                    <c:v>1.4719601443880011E-4</c:v>
                  </c:pt>
                  <c:pt idx="27">
                    <c:v>8.8191710368809982E-5</c:v>
                  </c:pt>
                  <c:pt idx="28">
                    <c:v>0</c:v>
                  </c:pt>
                </c:numCache>
              </c:numRef>
            </c:plus>
            <c:minus>
              <c:numRef>
                <c:f>Summary!$I$6:$I$34</c:f>
                <c:numCache>
                  <c:formatCode>General</c:formatCode>
                  <c:ptCount val="29"/>
                  <c:pt idx="0">
                    <c:v>2.9154759474226907E-4</c:v>
                  </c:pt>
                  <c:pt idx="1">
                    <c:v>1.8814887722225649E-4</c:v>
                  </c:pt>
                  <c:pt idx="2">
                    <c:v>3.0066592756744346E-4</c:v>
                  </c:pt>
                  <c:pt idx="3">
                    <c:v>2.4207436873819712E-4</c:v>
                  </c:pt>
                  <c:pt idx="4">
                    <c:v>1.8929870575363197E-3</c:v>
                  </c:pt>
                  <c:pt idx="5">
                    <c:v>2.8304416616492995E-3</c:v>
                  </c:pt>
                  <c:pt idx="6">
                    <c:v>3.5814801409472874E-3</c:v>
                  </c:pt>
                  <c:pt idx="7">
                    <c:v>4.2281911025875115E-3</c:v>
                  </c:pt>
                  <c:pt idx="8">
                    <c:v>2.9584793391200189E-3</c:v>
                  </c:pt>
                  <c:pt idx="9">
                    <c:v>1.2049896265113769E-3</c:v>
                  </c:pt>
                  <c:pt idx="10">
                    <c:v>3.5452221369048375E-3</c:v>
                  </c:pt>
                  <c:pt idx="11">
                    <c:v>4.0054962239403072E-3</c:v>
                  </c:pt>
                  <c:pt idx="12">
                    <c:v>4.9516259955695151E-3</c:v>
                  </c:pt>
                  <c:pt idx="13">
                    <c:v>3.1891064579283104E-3</c:v>
                  </c:pt>
                  <c:pt idx="14">
                    <c:v>8.6113297463283611E-3</c:v>
                  </c:pt>
                  <c:pt idx="15">
                    <c:v>3.9736129655516305E-3</c:v>
                  </c:pt>
                  <c:pt idx="16">
                    <c:v>4.7070797741274725E-3</c:v>
                  </c:pt>
                  <c:pt idx="17">
                    <c:v>5.2956019487873261E-3</c:v>
                  </c:pt>
                  <c:pt idx="18">
                    <c:v>3.0392433268825224E-3</c:v>
                  </c:pt>
                  <c:pt idx="19">
                    <c:v>5.214403129793487E-3</c:v>
                  </c:pt>
                  <c:pt idx="20">
                    <c:v>2.591987654291571E-3</c:v>
                  </c:pt>
                  <c:pt idx="21">
                    <c:v>2.9809394492340915E-3</c:v>
                  </c:pt>
                  <c:pt idx="22">
                    <c:v>1.9900753754569182E-3</c:v>
                  </c:pt>
                  <c:pt idx="23">
                    <c:v>1.2576167937810017E-3</c:v>
                  </c:pt>
                  <c:pt idx="24">
                    <c:v>7.2979449162075222E-4</c:v>
                  </c:pt>
                  <c:pt idx="25">
                    <c:v>3.310589071449243E-4</c:v>
                  </c:pt>
                  <c:pt idx="26">
                    <c:v>1.4719601443880011E-4</c:v>
                  </c:pt>
                  <c:pt idx="27">
                    <c:v>8.8191710368809982E-5</c:v>
                  </c:pt>
                  <c:pt idx="2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Summary!$H$6:$H$34</c:f>
              <c:numCache>
                <c:formatCode>General</c:formatCode>
                <c:ptCount val="29"/>
                <c:pt idx="0">
                  <c:v>1.29999999999999E-3</c:v>
                </c:pt>
                <c:pt idx="1">
                  <c:v>1.8199999999999994E-3</c:v>
                </c:pt>
                <c:pt idx="2">
                  <c:v>8.0200000000000046E-3</c:v>
                </c:pt>
                <c:pt idx="3">
                  <c:v>8.0400000000000246E-3</c:v>
                </c:pt>
                <c:pt idx="4">
                  <c:v>2.0680000000000011E-2</c:v>
                </c:pt>
                <c:pt idx="5">
                  <c:v>3.2620000000000024E-2</c:v>
                </c:pt>
                <c:pt idx="6">
                  <c:v>4.8900000000000013E-2</c:v>
                </c:pt>
                <c:pt idx="7">
                  <c:v>5.6660000000000023E-2</c:v>
                </c:pt>
                <c:pt idx="8">
                  <c:v>6.2859999999999999E-2</c:v>
                </c:pt>
                <c:pt idx="9">
                  <c:v>7.4500000000000011E-2</c:v>
                </c:pt>
                <c:pt idx="10">
                  <c:v>7.5760000000000008E-2</c:v>
                </c:pt>
                <c:pt idx="11">
                  <c:v>8.7700000000000014E-2</c:v>
                </c:pt>
                <c:pt idx="12">
                  <c:v>9.4740000000000019E-2</c:v>
                </c:pt>
                <c:pt idx="13">
                  <c:v>0.10427999999999997</c:v>
                </c:pt>
                <c:pt idx="14">
                  <c:v>9.9699999999999969E-2</c:v>
                </c:pt>
                <c:pt idx="15">
                  <c:v>8.8540000000000035E-2</c:v>
                </c:pt>
                <c:pt idx="16">
                  <c:v>7.5240000000000001E-2</c:v>
                </c:pt>
                <c:pt idx="17">
                  <c:v>7.0619999999999961E-2</c:v>
                </c:pt>
                <c:pt idx="18">
                  <c:v>5.6100000000000018E-2</c:v>
                </c:pt>
                <c:pt idx="19">
                  <c:v>4.2599999999999992E-2</c:v>
                </c:pt>
                <c:pt idx="20">
                  <c:v>2.7580000000000004E-2</c:v>
                </c:pt>
                <c:pt idx="21">
                  <c:v>1.9100000000000006E-2</c:v>
                </c:pt>
                <c:pt idx="22">
                  <c:v>1.4419999999999988E-2</c:v>
                </c:pt>
                <c:pt idx="23">
                  <c:v>6.7399999999999908E-3</c:v>
                </c:pt>
                <c:pt idx="24">
                  <c:v>3.4400000000000207E-3</c:v>
                </c:pt>
                <c:pt idx="25">
                  <c:v>1.6399999999999748E-3</c:v>
                </c:pt>
                <c:pt idx="26">
                  <c:v>8.9999999999998415E-4</c:v>
                </c:pt>
                <c:pt idx="27">
                  <c:v>6.333333333333746E-4</c:v>
                </c:pt>
                <c:pt idx="28">
                  <c:v>6.0000000000004494E-4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2432904"/>
        <c:axId val="332433296"/>
      </c:lineChart>
      <c:catAx>
        <c:axId val="33243290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Leaf rank</a:t>
                </a:r>
              </a:p>
            </c:rich>
          </c:tx>
          <c:layout>
            <c:manualLayout>
              <c:xMode val="edge"/>
              <c:yMode val="edge"/>
              <c:x val="0.42556702256878082"/>
              <c:y val="0.907317073170731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243329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3324332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Fresh biomass (g)</a:t>
                </a:r>
              </a:p>
            </c:rich>
          </c:tx>
          <c:layout>
            <c:manualLayout>
              <c:xMode val="edge"/>
              <c:yMode val="edge"/>
              <c:x val="2.5889967637540454E-2"/>
              <c:y val="0.3634146341463414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2432904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5113268608414239"/>
          <c:y val="0.4"/>
          <c:w val="0.13592233009708743"/>
          <c:h val="0.2073170731707316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Dry biomass</a:t>
            </a:r>
          </a:p>
        </c:rich>
      </c:tx>
      <c:layout>
        <c:manualLayout>
          <c:xMode val="edge"/>
          <c:yMode val="edge"/>
          <c:x val="0.41747640768204941"/>
          <c:y val="3.17073170731707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430441934734549"/>
          <c:y val="0.17317073170731706"/>
          <c:w val="0.69903023081991877"/>
          <c:h val="0.65853658536585369"/>
        </c:manualLayout>
      </c:layout>
      <c:lineChart>
        <c:grouping val="standard"/>
        <c:varyColors val="0"/>
        <c:ser>
          <c:idx val="0"/>
          <c:order val="0"/>
          <c:tx>
            <c:v>18 DAS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Summary!$C$43:$C$51</c:f>
                <c:numCache>
                  <c:formatCode>General</c:formatCode>
                  <c:ptCount val="9"/>
                  <c:pt idx="0">
                    <c:v>8.1240384046359887E-5</c:v>
                  </c:pt>
                  <c:pt idx="1">
                    <c:v>8.7177978870814059E-5</c:v>
                  </c:pt>
                  <c:pt idx="2">
                    <c:v>1.1401754250991219E-4</c:v>
                  </c:pt>
                  <c:pt idx="3">
                    <c:v>9.1651513899113348E-5</c:v>
                  </c:pt>
                  <c:pt idx="4">
                    <c:v>5.8309518948455626E-5</c:v>
                  </c:pt>
                  <c:pt idx="5">
                    <c:v>8.1240384046359535E-5</c:v>
                  </c:pt>
                  <c:pt idx="6">
                    <c:v>1.0198039027186052E-4</c:v>
                  </c:pt>
                  <c:pt idx="7">
                    <c:v>7.4833147735477626E-5</c:v>
                  </c:pt>
                  <c:pt idx="8">
                    <c:v>9.2736184954956706E-5</c:v>
                  </c:pt>
                </c:numCache>
              </c:numRef>
            </c:plus>
            <c:minus>
              <c:numRef>
                <c:f>Summary!$C$43:$C$51</c:f>
                <c:numCache>
                  <c:formatCode>General</c:formatCode>
                  <c:ptCount val="9"/>
                  <c:pt idx="0">
                    <c:v>8.1240384046359887E-5</c:v>
                  </c:pt>
                  <c:pt idx="1">
                    <c:v>8.7177978870814059E-5</c:v>
                  </c:pt>
                  <c:pt idx="2">
                    <c:v>1.1401754250991219E-4</c:v>
                  </c:pt>
                  <c:pt idx="3">
                    <c:v>9.1651513899113348E-5</c:v>
                  </c:pt>
                  <c:pt idx="4">
                    <c:v>5.8309518948455626E-5</c:v>
                  </c:pt>
                  <c:pt idx="5">
                    <c:v>8.1240384046359535E-5</c:v>
                  </c:pt>
                  <c:pt idx="6">
                    <c:v>1.0198039027186052E-4</c:v>
                  </c:pt>
                  <c:pt idx="7">
                    <c:v>7.4833147735477626E-5</c:v>
                  </c:pt>
                  <c:pt idx="8">
                    <c:v>9.2736184954956706E-5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Summary!$B$43:$B$51</c:f>
              <c:numCache>
                <c:formatCode>General</c:formatCode>
                <c:ptCount val="9"/>
                <c:pt idx="0">
                  <c:v>2.6000000000000469E-4</c:v>
                </c:pt>
                <c:pt idx="1">
                  <c:v>2.3999999999999578E-4</c:v>
                </c:pt>
                <c:pt idx="2">
                  <c:v>5.0000000000001714E-4</c:v>
                </c:pt>
                <c:pt idx="3">
                  <c:v>3.7999999999999699E-4</c:v>
                </c:pt>
                <c:pt idx="4">
                  <c:v>4.7999999999999708E-4</c:v>
                </c:pt>
                <c:pt idx="5">
                  <c:v>3.4000000000000143E-4</c:v>
                </c:pt>
                <c:pt idx="6">
                  <c:v>3.1999999999999807E-4</c:v>
                </c:pt>
                <c:pt idx="7">
                  <c:v>1.4000000000000123E-4</c:v>
                </c:pt>
                <c:pt idx="8">
                  <c:v>3.5999999999998257E-4</c:v>
                </c:pt>
              </c:numCache>
            </c:numRef>
          </c:val>
          <c:smooth val="0"/>
        </c:ser>
        <c:ser>
          <c:idx val="1"/>
          <c:order val="1"/>
          <c:tx>
            <c:v>23 DAS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Summary!$E$43:$E$57</c:f>
                <c:numCache>
                  <c:formatCode>General</c:formatCode>
                  <c:ptCount val="15"/>
                  <c:pt idx="0">
                    <c:v>4.4721359549990869E-5</c:v>
                  </c:pt>
                  <c:pt idx="1">
                    <c:v>5.0990195135934204E-5</c:v>
                  </c:pt>
                  <c:pt idx="2">
                    <c:v>6.7823299831248484E-5</c:v>
                  </c:pt>
                  <c:pt idx="3">
                    <c:v>5.830951894845896E-5</c:v>
                  </c:pt>
                  <c:pt idx="4">
                    <c:v>8.1240384046359548E-5</c:v>
                  </c:pt>
                  <c:pt idx="5">
                    <c:v>9.2736184954959389E-5</c:v>
                  </c:pt>
                  <c:pt idx="6">
                    <c:v>8.1240384046360917E-5</c:v>
                  </c:pt>
                  <c:pt idx="7">
                    <c:v>5.9999999999998944E-5</c:v>
                  </c:pt>
                  <c:pt idx="8">
                    <c:v>8.1240384046350658E-5</c:v>
                  </c:pt>
                  <c:pt idx="9">
                    <c:v>3.9999999999996981E-5</c:v>
                  </c:pt>
                  <c:pt idx="10">
                    <c:v>6.7823299831261576E-5</c:v>
                  </c:pt>
                  <c:pt idx="11">
                    <c:v>2.4494897427831351E-5</c:v>
                  </c:pt>
                  <c:pt idx="12">
                    <c:v>4.8989794855666097E-5</c:v>
                  </c:pt>
                  <c:pt idx="13">
                    <c:v>6.7823299831258309E-5</c:v>
                  </c:pt>
                  <c:pt idx="14">
                    <c:v>6.6332495807110741E-5</c:v>
                  </c:pt>
                </c:numCache>
              </c:numRef>
            </c:plus>
            <c:minus>
              <c:numRef>
                <c:f>Summary!$E$43:$E$57</c:f>
                <c:numCache>
                  <c:formatCode>General</c:formatCode>
                  <c:ptCount val="15"/>
                  <c:pt idx="0">
                    <c:v>4.4721359549990869E-5</c:v>
                  </c:pt>
                  <c:pt idx="1">
                    <c:v>5.0990195135934204E-5</c:v>
                  </c:pt>
                  <c:pt idx="2">
                    <c:v>6.7823299831248484E-5</c:v>
                  </c:pt>
                  <c:pt idx="3">
                    <c:v>5.830951894845896E-5</c:v>
                  </c:pt>
                  <c:pt idx="4">
                    <c:v>8.1240384046359548E-5</c:v>
                  </c:pt>
                  <c:pt idx="5">
                    <c:v>9.2736184954959389E-5</c:v>
                  </c:pt>
                  <c:pt idx="6">
                    <c:v>8.1240384046360917E-5</c:v>
                  </c:pt>
                  <c:pt idx="7">
                    <c:v>5.9999999999998944E-5</c:v>
                  </c:pt>
                  <c:pt idx="8">
                    <c:v>8.1240384046350658E-5</c:v>
                  </c:pt>
                  <c:pt idx="9">
                    <c:v>3.9999999999996981E-5</c:v>
                  </c:pt>
                  <c:pt idx="10">
                    <c:v>6.7823299831261576E-5</c:v>
                  </c:pt>
                  <c:pt idx="11">
                    <c:v>2.4494897427831351E-5</c:v>
                  </c:pt>
                  <c:pt idx="12">
                    <c:v>4.8989794855666097E-5</c:v>
                  </c:pt>
                  <c:pt idx="13">
                    <c:v>6.7823299831258309E-5</c:v>
                  </c:pt>
                  <c:pt idx="14">
                    <c:v>6.6332495807110741E-5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Summary!$D$43:$D$57</c:f>
              <c:numCache>
                <c:formatCode>General</c:formatCode>
                <c:ptCount val="15"/>
                <c:pt idx="0">
                  <c:v>4.0000000000001146E-4</c:v>
                </c:pt>
                <c:pt idx="1">
                  <c:v>3.5999999999999368E-4</c:v>
                </c:pt>
                <c:pt idx="2">
                  <c:v>8.3999999999999635E-4</c:v>
                </c:pt>
                <c:pt idx="3">
                  <c:v>9.7999999999998089E-4</c:v>
                </c:pt>
                <c:pt idx="4">
                  <c:v>1.440000000000019E-3</c:v>
                </c:pt>
                <c:pt idx="5">
                  <c:v>1.6400000000000082E-3</c:v>
                </c:pt>
                <c:pt idx="6">
                  <c:v>1.5599999999999948E-3</c:v>
                </c:pt>
                <c:pt idx="7">
                  <c:v>1.3399999999999857E-3</c:v>
                </c:pt>
                <c:pt idx="8">
                  <c:v>9.4000000000000745E-4</c:v>
                </c:pt>
                <c:pt idx="9">
                  <c:v>6.6000000000001615E-4</c:v>
                </c:pt>
                <c:pt idx="10">
                  <c:v>5.39999999999996E-4</c:v>
                </c:pt>
                <c:pt idx="11">
                  <c:v>3.5999999999999368E-4</c:v>
                </c:pt>
                <c:pt idx="12">
                  <c:v>3.1999999999999807E-4</c:v>
                </c:pt>
                <c:pt idx="13">
                  <c:v>3.5999999999999368E-4</c:v>
                </c:pt>
                <c:pt idx="14">
                  <c:v>3.1999999999999807E-4</c:v>
                </c:pt>
              </c:numCache>
            </c:numRef>
          </c:val>
          <c:smooth val="0"/>
        </c:ser>
        <c:ser>
          <c:idx val="2"/>
          <c:order val="2"/>
          <c:tx>
            <c:v>29 DAS</c:v>
          </c:tx>
          <c:spPr>
            <a:ln w="12700">
              <a:solidFill>
                <a:srgbClr val="FF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Summary!$G$43:$G$65</c:f>
                <c:numCache>
                  <c:formatCode>General</c:formatCode>
                  <c:ptCount val="23"/>
                  <c:pt idx="0">
                    <c:v>1.0677078252032525E-4</c:v>
                  </c:pt>
                  <c:pt idx="1">
                    <c:v>3.7416573867735289E-5</c:v>
                  </c:pt>
                  <c:pt idx="2">
                    <c:v>8.1240384046350658E-5</c:v>
                  </c:pt>
                  <c:pt idx="3">
                    <c:v>1.0677078252032525E-4</c:v>
                  </c:pt>
                  <c:pt idx="4">
                    <c:v>1.2806248474864069E-4</c:v>
                  </c:pt>
                  <c:pt idx="5">
                    <c:v>8.9442719100006553E-5</c:v>
                  </c:pt>
                  <c:pt idx="6">
                    <c:v>6.7823299831258309E-5</c:v>
                  </c:pt>
                  <c:pt idx="7">
                    <c:v>6.3245553203386944E-5</c:v>
                  </c:pt>
                  <c:pt idx="8">
                    <c:v>1.3638181696985004E-4</c:v>
                  </c:pt>
                  <c:pt idx="9">
                    <c:v>2.3790754506741659E-4</c:v>
                  </c:pt>
                  <c:pt idx="10">
                    <c:v>8.0000000000000901E-5</c:v>
                  </c:pt>
                  <c:pt idx="11">
                    <c:v>1.777638883463103E-4</c:v>
                  </c:pt>
                  <c:pt idx="12">
                    <c:v>1.0677078252031071E-4</c:v>
                  </c:pt>
                  <c:pt idx="13">
                    <c:v>8.3666002653418238E-5</c:v>
                  </c:pt>
                  <c:pt idx="14">
                    <c:v>3.2186953878862376E-4</c:v>
                  </c:pt>
                  <c:pt idx="15">
                    <c:v>2.1817424229269027E-4</c:v>
                  </c:pt>
                  <c:pt idx="16">
                    <c:v>1.5999999999999137E-4</c:v>
                  </c:pt>
                  <c:pt idx="17">
                    <c:v>6.7823299831248484E-5</c:v>
                  </c:pt>
                  <c:pt idx="18">
                    <c:v>7.6850504227364482E-4</c:v>
                  </c:pt>
                  <c:pt idx="19">
                    <c:v>5.0990195135920055E-5</c:v>
                  </c:pt>
                  <c:pt idx="20">
                    <c:v>1.240967364599092E-4</c:v>
                  </c:pt>
                  <c:pt idx="21">
                    <c:v>1.3540064007727844E-4</c:v>
                  </c:pt>
                  <c:pt idx="22">
                    <c:v>1.4999999999998345E-4</c:v>
                  </c:pt>
                </c:numCache>
              </c:numRef>
            </c:plus>
            <c:minus>
              <c:numRef>
                <c:f>Summary!$G$43:$G$65</c:f>
                <c:numCache>
                  <c:formatCode>General</c:formatCode>
                  <c:ptCount val="23"/>
                  <c:pt idx="0">
                    <c:v>1.0677078252032525E-4</c:v>
                  </c:pt>
                  <c:pt idx="1">
                    <c:v>3.7416573867735289E-5</c:v>
                  </c:pt>
                  <c:pt idx="2">
                    <c:v>8.1240384046350658E-5</c:v>
                  </c:pt>
                  <c:pt idx="3">
                    <c:v>1.0677078252032525E-4</c:v>
                  </c:pt>
                  <c:pt idx="4">
                    <c:v>1.2806248474864069E-4</c:v>
                  </c:pt>
                  <c:pt idx="5">
                    <c:v>8.9442719100006553E-5</c:v>
                  </c:pt>
                  <c:pt idx="6">
                    <c:v>6.7823299831258309E-5</c:v>
                  </c:pt>
                  <c:pt idx="7">
                    <c:v>6.3245553203386944E-5</c:v>
                  </c:pt>
                  <c:pt idx="8">
                    <c:v>1.3638181696985004E-4</c:v>
                  </c:pt>
                  <c:pt idx="9">
                    <c:v>2.3790754506741659E-4</c:v>
                  </c:pt>
                  <c:pt idx="10">
                    <c:v>8.0000000000000901E-5</c:v>
                  </c:pt>
                  <c:pt idx="11">
                    <c:v>1.777638883463103E-4</c:v>
                  </c:pt>
                  <c:pt idx="12">
                    <c:v>1.0677078252031071E-4</c:v>
                  </c:pt>
                  <c:pt idx="13">
                    <c:v>8.3666002653418238E-5</c:v>
                  </c:pt>
                  <c:pt idx="14">
                    <c:v>3.2186953878862376E-4</c:v>
                  </c:pt>
                  <c:pt idx="15">
                    <c:v>2.1817424229269027E-4</c:v>
                  </c:pt>
                  <c:pt idx="16">
                    <c:v>1.5999999999999137E-4</c:v>
                  </c:pt>
                  <c:pt idx="17">
                    <c:v>6.7823299831248484E-5</c:v>
                  </c:pt>
                  <c:pt idx="18">
                    <c:v>7.6850504227364482E-4</c:v>
                  </c:pt>
                  <c:pt idx="19">
                    <c:v>5.0990195135920055E-5</c:v>
                  </c:pt>
                  <c:pt idx="20">
                    <c:v>1.240967364599092E-4</c:v>
                  </c:pt>
                  <c:pt idx="21">
                    <c:v>1.3540064007727844E-4</c:v>
                  </c:pt>
                  <c:pt idx="22">
                    <c:v>1.4999999999998345E-4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Summary!$F$43:$F$65</c:f>
              <c:numCache>
                <c:formatCode>General</c:formatCode>
                <c:ptCount val="23"/>
                <c:pt idx="0">
                  <c:v>6.1999999999997615E-4</c:v>
                </c:pt>
                <c:pt idx="1">
                  <c:v>6.8000000000003615E-4</c:v>
                </c:pt>
                <c:pt idx="2">
                  <c:v>1.0399999999999964E-3</c:v>
                </c:pt>
                <c:pt idx="3">
                  <c:v>1.3800000000000257E-3</c:v>
                </c:pt>
                <c:pt idx="4">
                  <c:v>2.4800000000000043E-3</c:v>
                </c:pt>
                <c:pt idx="5">
                  <c:v>3.2999999999999583E-3</c:v>
                </c:pt>
                <c:pt idx="6">
                  <c:v>3.8599999999999967E-3</c:v>
                </c:pt>
                <c:pt idx="7">
                  <c:v>4.4999999999999927E-3</c:v>
                </c:pt>
                <c:pt idx="8">
                  <c:v>4.760000000000009E-3</c:v>
                </c:pt>
                <c:pt idx="9">
                  <c:v>4.3599999999999976E-3</c:v>
                </c:pt>
                <c:pt idx="10">
                  <c:v>4.1800000000000283E-3</c:v>
                </c:pt>
                <c:pt idx="11">
                  <c:v>2.9399999999999648E-3</c:v>
                </c:pt>
                <c:pt idx="12">
                  <c:v>2.9799999999999827E-3</c:v>
                </c:pt>
                <c:pt idx="13">
                  <c:v>2.2000000000000019E-3</c:v>
                </c:pt>
                <c:pt idx="14">
                  <c:v>1.4599999999999947E-3</c:v>
                </c:pt>
                <c:pt idx="15">
                  <c:v>1.2399999999999744E-3</c:v>
                </c:pt>
                <c:pt idx="16">
                  <c:v>9.4000000000002968E-4</c:v>
                </c:pt>
                <c:pt idx="17">
                  <c:v>8.3999999999999635E-4</c:v>
                </c:pt>
                <c:pt idx="18">
                  <c:v>1.5600000000000058E-3</c:v>
                </c:pt>
                <c:pt idx="19">
                  <c:v>7.3999999999998514E-4</c:v>
                </c:pt>
                <c:pt idx="20">
                  <c:v>6.8000000000000287E-4</c:v>
                </c:pt>
                <c:pt idx="21">
                  <c:v>7.0000000000000617E-4</c:v>
                </c:pt>
                <c:pt idx="22">
                  <c:v>7.5000000000002842E-4</c:v>
                </c:pt>
              </c:numCache>
            </c:numRef>
          </c:val>
          <c:smooth val="0"/>
        </c:ser>
        <c:ser>
          <c:idx val="3"/>
          <c:order val="3"/>
          <c:tx>
            <c:v>37 DAS</c:v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Summary!$I$43:$I$71</c:f>
                <c:numCache>
                  <c:formatCode>General</c:formatCode>
                  <c:ptCount val="29"/>
                  <c:pt idx="0">
                    <c:v>7.7459666924154132E-5</c:v>
                  </c:pt>
                  <c:pt idx="1">
                    <c:v>6.782329983125503E-5</c:v>
                  </c:pt>
                  <c:pt idx="2">
                    <c:v>9.7979589711316337E-5</c:v>
                  </c:pt>
                  <c:pt idx="3">
                    <c:v>5.4772255750530844E-5</c:v>
                  </c:pt>
                  <c:pt idx="4">
                    <c:v>2.2671568097508386E-4</c:v>
                  </c:pt>
                  <c:pt idx="5">
                    <c:v>4.0000000000000587E-4</c:v>
                  </c:pt>
                  <c:pt idx="6">
                    <c:v>4.7497368348151651E-4</c:v>
                  </c:pt>
                  <c:pt idx="7">
                    <c:v>3.9064049969250199E-4</c:v>
                  </c:pt>
                  <c:pt idx="8">
                    <c:v>1.772004514667053E-4</c:v>
                  </c:pt>
                  <c:pt idx="9">
                    <c:v>1.7204650534085938E-4</c:v>
                  </c:pt>
                  <c:pt idx="10">
                    <c:v>5.5353410012391508E-4</c:v>
                  </c:pt>
                  <c:pt idx="11">
                    <c:v>2.8284271247462904E-4</c:v>
                  </c:pt>
                  <c:pt idx="12">
                    <c:v>3.6878177829173585E-4</c:v>
                  </c:pt>
                  <c:pt idx="13">
                    <c:v>2.9899832775452195E-4</c:v>
                  </c:pt>
                  <c:pt idx="14">
                    <c:v>7.2567210226106963E-4</c:v>
                  </c:pt>
                  <c:pt idx="15">
                    <c:v>3.9623225512317665E-4</c:v>
                  </c:pt>
                  <c:pt idx="16">
                    <c:v>4.9899899799496993E-4</c:v>
                  </c:pt>
                  <c:pt idx="17">
                    <c:v>4.9436828377232424E-4</c:v>
                  </c:pt>
                  <c:pt idx="18">
                    <c:v>2.5612496949731E-4</c:v>
                  </c:pt>
                  <c:pt idx="19">
                    <c:v>4.0447496832314952E-4</c:v>
                  </c:pt>
                  <c:pt idx="20">
                    <c:v>1.7720045146669215E-4</c:v>
                  </c:pt>
                  <c:pt idx="21">
                    <c:v>2.4372115213909114E-4</c:v>
                  </c:pt>
                  <c:pt idx="22">
                    <c:v>1.4628738838328231E-4</c:v>
                  </c:pt>
                  <c:pt idx="23">
                    <c:v>1.9899748742132102E-4</c:v>
                  </c:pt>
                  <c:pt idx="24">
                    <c:v>9.6953597148315894E-5</c:v>
                  </c:pt>
                  <c:pt idx="25">
                    <c:v>7.4833147735479483E-5</c:v>
                  </c:pt>
                  <c:pt idx="26">
                    <c:v>1.3149778198384108E-4</c:v>
                  </c:pt>
                  <c:pt idx="27">
                    <c:v>5.7735026918956222E-5</c:v>
                  </c:pt>
                  <c:pt idx="28">
                    <c:v>0</c:v>
                  </c:pt>
                </c:numCache>
              </c:numRef>
            </c:plus>
            <c:minus>
              <c:numRef>
                <c:f>Summary!$I$43:$I$71</c:f>
                <c:numCache>
                  <c:formatCode>General</c:formatCode>
                  <c:ptCount val="29"/>
                  <c:pt idx="0">
                    <c:v>7.7459666924154132E-5</c:v>
                  </c:pt>
                  <c:pt idx="1">
                    <c:v>6.782329983125503E-5</c:v>
                  </c:pt>
                  <c:pt idx="2">
                    <c:v>9.7979589711316337E-5</c:v>
                  </c:pt>
                  <c:pt idx="3">
                    <c:v>5.4772255750530844E-5</c:v>
                  </c:pt>
                  <c:pt idx="4">
                    <c:v>2.2671568097508386E-4</c:v>
                  </c:pt>
                  <c:pt idx="5">
                    <c:v>4.0000000000000587E-4</c:v>
                  </c:pt>
                  <c:pt idx="6">
                    <c:v>4.7497368348151651E-4</c:v>
                  </c:pt>
                  <c:pt idx="7">
                    <c:v>3.9064049969250199E-4</c:v>
                  </c:pt>
                  <c:pt idx="8">
                    <c:v>1.772004514667053E-4</c:v>
                  </c:pt>
                  <c:pt idx="9">
                    <c:v>1.7204650534085938E-4</c:v>
                  </c:pt>
                  <c:pt idx="10">
                    <c:v>5.5353410012391508E-4</c:v>
                  </c:pt>
                  <c:pt idx="11">
                    <c:v>2.8284271247462904E-4</c:v>
                  </c:pt>
                  <c:pt idx="12">
                    <c:v>3.6878177829173585E-4</c:v>
                  </c:pt>
                  <c:pt idx="13">
                    <c:v>2.9899832775452195E-4</c:v>
                  </c:pt>
                  <c:pt idx="14">
                    <c:v>7.2567210226106963E-4</c:v>
                  </c:pt>
                  <c:pt idx="15">
                    <c:v>3.9623225512317665E-4</c:v>
                  </c:pt>
                  <c:pt idx="16">
                    <c:v>4.9899899799496993E-4</c:v>
                  </c:pt>
                  <c:pt idx="17">
                    <c:v>4.9436828377232424E-4</c:v>
                  </c:pt>
                  <c:pt idx="18">
                    <c:v>2.5612496949731E-4</c:v>
                  </c:pt>
                  <c:pt idx="19">
                    <c:v>4.0447496832314952E-4</c:v>
                  </c:pt>
                  <c:pt idx="20">
                    <c:v>1.7720045146669215E-4</c:v>
                  </c:pt>
                  <c:pt idx="21">
                    <c:v>2.4372115213909114E-4</c:v>
                  </c:pt>
                  <c:pt idx="22">
                    <c:v>1.4628738838328231E-4</c:v>
                  </c:pt>
                  <c:pt idx="23">
                    <c:v>1.9899748742132102E-4</c:v>
                  </c:pt>
                  <c:pt idx="24">
                    <c:v>9.6953597148315894E-5</c:v>
                  </c:pt>
                  <c:pt idx="25">
                    <c:v>7.4833147735479483E-5</c:v>
                  </c:pt>
                  <c:pt idx="26">
                    <c:v>1.3149778198384108E-4</c:v>
                  </c:pt>
                  <c:pt idx="27">
                    <c:v>5.7735026918956222E-5</c:v>
                  </c:pt>
                  <c:pt idx="2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Summary!$H$43:$H$71</c:f>
              <c:numCache>
                <c:formatCode>General</c:formatCode>
                <c:ptCount val="29"/>
                <c:pt idx="0">
                  <c:v>4.9999999999998939E-4</c:v>
                </c:pt>
                <c:pt idx="1">
                  <c:v>5.6000000000000494E-4</c:v>
                </c:pt>
                <c:pt idx="2">
                  <c:v>1.1399999999999854E-3</c:v>
                </c:pt>
                <c:pt idx="3">
                  <c:v>1.3000000000000568E-3</c:v>
                </c:pt>
                <c:pt idx="4">
                  <c:v>2.2800000000000376E-3</c:v>
                </c:pt>
                <c:pt idx="5">
                  <c:v>3.4000000000000254E-3</c:v>
                </c:pt>
                <c:pt idx="6">
                  <c:v>5.1400000000000109E-3</c:v>
                </c:pt>
                <c:pt idx="7">
                  <c:v>5.8599999999999763E-3</c:v>
                </c:pt>
                <c:pt idx="8">
                  <c:v>5.9200000000000138E-3</c:v>
                </c:pt>
                <c:pt idx="9">
                  <c:v>7.0599999999999994E-3</c:v>
                </c:pt>
                <c:pt idx="10">
                  <c:v>7.1199999999999927E-3</c:v>
                </c:pt>
                <c:pt idx="11">
                  <c:v>8.0999999999999735E-3</c:v>
                </c:pt>
                <c:pt idx="12">
                  <c:v>8.2999999999999845E-3</c:v>
                </c:pt>
                <c:pt idx="13">
                  <c:v>9.479999999999978E-3</c:v>
                </c:pt>
                <c:pt idx="14">
                  <c:v>8.7599999999999675E-3</c:v>
                </c:pt>
                <c:pt idx="15">
                  <c:v>8.200000000000018E-3</c:v>
                </c:pt>
                <c:pt idx="16">
                  <c:v>6.8999999999999947E-3</c:v>
                </c:pt>
                <c:pt idx="17">
                  <c:v>6.6199999999999922E-3</c:v>
                </c:pt>
                <c:pt idx="18">
                  <c:v>5.5399999999999894E-3</c:v>
                </c:pt>
                <c:pt idx="19">
                  <c:v>4.4599999999999527E-3</c:v>
                </c:pt>
                <c:pt idx="20">
                  <c:v>3.4199999999999786E-3</c:v>
                </c:pt>
                <c:pt idx="21">
                  <c:v>2.6200000000000225E-3</c:v>
                </c:pt>
                <c:pt idx="22">
                  <c:v>2.2800000000000155E-3</c:v>
                </c:pt>
                <c:pt idx="23">
                  <c:v>1.34000000000003E-3</c:v>
                </c:pt>
                <c:pt idx="24">
                  <c:v>9.2000000000000968E-4</c:v>
                </c:pt>
                <c:pt idx="25">
                  <c:v>5.6000000000000494E-4</c:v>
                </c:pt>
                <c:pt idx="26">
                  <c:v>4.2499999999998095E-4</c:v>
                </c:pt>
                <c:pt idx="27">
                  <c:v>2.0000000000001497E-4</c:v>
                </c:pt>
                <c:pt idx="28">
                  <c:v>1.9999999999997797E-4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2435648"/>
        <c:axId val="332436040"/>
      </c:lineChart>
      <c:catAx>
        <c:axId val="33243564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Leaf rank</a:t>
                </a:r>
              </a:p>
            </c:rich>
          </c:tx>
          <c:layout>
            <c:manualLayout>
              <c:xMode val="edge"/>
              <c:yMode val="edge"/>
              <c:x val="0.43203951447816591"/>
              <c:y val="0.907317073170731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2436040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3324360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Dry biomass (g)</a:t>
                </a:r>
              </a:p>
            </c:rich>
          </c:tx>
          <c:layout>
            <c:manualLayout>
              <c:xMode val="edge"/>
              <c:yMode val="edge"/>
              <c:x val="2.5889967637540454E-2"/>
              <c:y val="0.3804878048780487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2435648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5113268608414239"/>
          <c:y val="0.4"/>
          <c:w val="0.13592233009708743"/>
          <c:h val="0.2073170731707316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Area</a:t>
            </a:r>
          </a:p>
        </c:rich>
      </c:tx>
      <c:layout>
        <c:manualLayout>
          <c:xMode val="edge"/>
          <c:yMode val="edge"/>
          <c:x val="0.46763821997978405"/>
          <c:y val="3.17073170731707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97412895385972"/>
          <c:y val="0.17317073170731706"/>
          <c:w val="0.71359336062866707"/>
          <c:h val="0.65853658536585369"/>
        </c:manualLayout>
      </c:layout>
      <c:lineChart>
        <c:grouping val="standard"/>
        <c:varyColors val="0"/>
        <c:ser>
          <c:idx val="0"/>
          <c:order val="0"/>
          <c:tx>
            <c:v>18 DAS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1"/>
            <c:plus>
              <c:numRef>
                <c:f>Summary!$C$80:$C$88</c:f>
                <c:numCache>
                  <c:formatCode>General</c:formatCode>
                  <c:ptCount val="9"/>
                  <c:pt idx="0">
                    <c:v>0.60449043631805954</c:v>
                  </c:pt>
                  <c:pt idx="1">
                    <c:v>0.8984609649840104</c:v>
                  </c:pt>
                  <c:pt idx="2">
                    <c:v>1.9090653851034054</c:v>
                  </c:pt>
                  <c:pt idx="3">
                    <c:v>1.9078103945099127</c:v>
                  </c:pt>
                  <c:pt idx="4">
                    <c:v>1.8180897415694273</c:v>
                  </c:pt>
                  <c:pt idx="5">
                    <c:v>2.7296970526781985</c:v>
                  </c:pt>
                  <c:pt idx="6">
                    <c:v>0.8367387515825937</c:v>
                  </c:pt>
                  <c:pt idx="7">
                    <c:v>0.58472863107599038</c:v>
                  </c:pt>
                  <c:pt idx="8">
                    <c:v>0.21734277596460361</c:v>
                  </c:pt>
                </c:numCache>
              </c:numRef>
            </c:plus>
            <c:minus>
              <c:numRef>
                <c:f>Summary!$C$80:$C$88</c:f>
                <c:numCache>
                  <c:formatCode>General</c:formatCode>
                  <c:ptCount val="9"/>
                  <c:pt idx="0">
                    <c:v>0.60449043631805954</c:v>
                  </c:pt>
                  <c:pt idx="1">
                    <c:v>0.8984609649840104</c:v>
                  </c:pt>
                  <c:pt idx="2">
                    <c:v>1.9090653851034054</c:v>
                  </c:pt>
                  <c:pt idx="3">
                    <c:v>1.9078103945099127</c:v>
                  </c:pt>
                  <c:pt idx="4">
                    <c:v>1.8180897415694273</c:v>
                  </c:pt>
                  <c:pt idx="5">
                    <c:v>2.7296970526781985</c:v>
                  </c:pt>
                  <c:pt idx="6">
                    <c:v>0.8367387515825937</c:v>
                  </c:pt>
                  <c:pt idx="7">
                    <c:v>0.58472863107599038</c:v>
                  </c:pt>
                  <c:pt idx="8">
                    <c:v>0.21734277596460361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Summary!$B$80:$B$88</c:f>
              <c:numCache>
                <c:formatCode>General</c:formatCode>
                <c:ptCount val="9"/>
                <c:pt idx="0">
                  <c:v>7.4259399999999998</c:v>
                </c:pt>
                <c:pt idx="1">
                  <c:v>8.5604399999999998</c:v>
                </c:pt>
                <c:pt idx="2">
                  <c:v>25.777539999999998</c:v>
                </c:pt>
                <c:pt idx="3">
                  <c:v>27.387179999999994</c:v>
                </c:pt>
                <c:pt idx="4">
                  <c:v>30.83052</c:v>
                </c:pt>
                <c:pt idx="5">
                  <c:v>23.024479999999997</c:v>
                </c:pt>
                <c:pt idx="6">
                  <c:v>9.5423799999999996</c:v>
                </c:pt>
                <c:pt idx="7">
                  <c:v>3.4925999999999995</c:v>
                </c:pt>
                <c:pt idx="8">
                  <c:v>1.4284080000000001</c:v>
                </c:pt>
              </c:numCache>
            </c:numRef>
          </c:val>
          <c:smooth val="0"/>
        </c:ser>
        <c:ser>
          <c:idx val="1"/>
          <c:order val="1"/>
          <c:tx>
            <c:v>23 DAS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Summary!$E$80:$E$94</c:f>
                <c:numCache>
                  <c:formatCode>General</c:formatCode>
                  <c:ptCount val="15"/>
                  <c:pt idx="0">
                    <c:v>0.30741664236016891</c:v>
                  </c:pt>
                  <c:pt idx="1">
                    <c:v>0.40441102977045512</c:v>
                  </c:pt>
                  <c:pt idx="2">
                    <c:v>1.6617977999744726</c:v>
                  </c:pt>
                  <c:pt idx="3">
                    <c:v>1.4166962202250704</c:v>
                  </c:pt>
                  <c:pt idx="4">
                    <c:v>1.3283187427722316</c:v>
                  </c:pt>
                  <c:pt idx="5">
                    <c:v>2.0434756464416211</c:v>
                  </c:pt>
                  <c:pt idx="6">
                    <c:v>3.8819976233119964</c:v>
                  </c:pt>
                  <c:pt idx="7">
                    <c:v>3.2796085686252265</c:v>
                  </c:pt>
                  <c:pt idx="8">
                    <c:v>2.3284646128726276</c:v>
                  </c:pt>
                  <c:pt idx="9">
                    <c:v>1.1433281949641534</c:v>
                  </c:pt>
                  <c:pt idx="10">
                    <c:v>0.95663949061284026</c:v>
                  </c:pt>
                  <c:pt idx="11">
                    <c:v>0.54415733423339896</c:v>
                  </c:pt>
                  <c:pt idx="12">
                    <c:v>0.21841677041839055</c:v>
                  </c:pt>
                  <c:pt idx="13">
                    <c:v>0.22354855087877459</c:v>
                  </c:pt>
                  <c:pt idx="14">
                    <c:v>0.26470489745374948</c:v>
                  </c:pt>
                </c:numCache>
              </c:numRef>
            </c:plus>
            <c:minus>
              <c:numRef>
                <c:f>Summary!$E$80:$E$94</c:f>
                <c:numCache>
                  <c:formatCode>General</c:formatCode>
                  <c:ptCount val="15"/>
                  <c:pt idx="0">
                    <c:v>0.30741664236016891</c:v>
                  </c:pt>
                  <c:pt idx="1">
                    <c:v>0.40441102977045512</c:v>
                  </c:pt>
                  <c:pt idx="2">
                    <c:v>1.6617977999744726</c:v>
                  </c:pt>
                  <c:pt idx="3">
                    <c:v>1.4166962202250704</c:v>
                  </c:pt>
                  <c:pt idx="4">
                    <c:v>1.3283187427722316</c:v>
                  </c:pt>
                  <c:pt idx="5">
                    <c:v>2.0434756464416211</c:v>
                  </c:pt>
                  <c:pt idx="6">
                    <c:v>3.8819976233119964</c:v>
                  </c:pt>
                  <c:pt idx="7">
                    <c:v>3.2796085686252265</c:v>
                  </c:pt>
                  <c:pt idx="8">
                    <c:v>2.3284646128726276</c:v>
                  </c:pt>
                  <c:pt idx="9">
                    <c:v>1.1433281949641534</c:v>
                  </c:pt>
                  <c:pt idx="10">
                    <c:v>0.95663949061284026</c:v>
                  </c:pt>
                  <c:pt idx="11">
                    <c:v>0.54415733423339896</c:v>
                  </c:pt>
                  <c:pt idx="12">
                    <c:v>0.21841677041839055</c:v>
                  </c:pt>
                  <c:pt idx="13">
                    <c:v>0.22354855087877459</c:v>
                  </c:pt>
                  <c:pt idx="14">
                    <c:v>0.26470489745374948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Summary!$D$80:$D$94</c:f>
              <c:numCache>
                <c:formatCode>General</c:formatCode>
                <c:ptCount val="15"/>
                <c:pt idx="0">
                  <c:v>7.4405000000000001</c:v>
                </c:pt>
                <c:pt idx="1">
                  <c:v>8.1999999999999993</c:v>
                </c:pt>
                <c:pt idx="2">
                  <c:v>41.031999999999996</c:v>
                </c:pt>
                <c:pt idx="3">
                  <c:v>37.275480000000002</c:v>
                </c:pt>
                <c:pt idx="4">
                  <c:v>73.526719999999997</c:v>
                </c:pt>
                <c:pt idx="5">
                  <c:v>87.533260000000013</c:v>
                </c:pt>
                <c:pt idx="6">
                  <c:v>79.806920000000005</c:v>
                </c:pt>
                <c:pt idx="7">
                  <c:v>71.159520000000001</c:v>
                </c:pt>
                <c:pt idx="8">
                  <c:v>37.40222</c:v>
                </c:pt>
                <c:pt idx="9">
                  <c:v>20.531680000000001</c:v>
                </c:pt>
                <c:pt idx="10">
                  <c:v>12.830299999999999</c:v>
                </c:pt>
                <c:pt idx="11">
                  <c:v>6.4186199999999998</c:v>
                </c:pt>
                <c:pt idx="12">
                  <c:v>3.0496400000000001</c:v>
                </c:pt>
                <c:pt idx="13">
                  <c:v>1.8043599999999997</c:v>
                </c:pt>
                <c:pt idx="14">
                  <c:v>1.0362359999999999</c:v>
                </c:pt>
              </c:numCache>
            </c:numRef>
          </c:val>
          <c:smooth val="0"/>
        </c:ser>
        <c:ser>
          <c:idx val="2"/>
          <c:order val="2"/>
          <c:tx>
            <c:v>29 DAS</c:v>
          </c:tx>
          <c:spPr>
            <a:ln w="12700">
              <a:solidFill>
                <a:srgbClr val="FF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Summary!$G$80:$G$102</c:f>
                <c:numCache>
                  <c:formatCode>General</c:formatCode>
                  <c:ptCount val="23"/>
                  <c:pt idx="0">
                    <c:v>0.55396145678197461</c:v>
                  </c:pt>
                  <c:pt idx="1">
                    <c:v>0.5460348701319343</c:v>
                  </c:pt>
                  <c:pt idx="2">
                    <c:v>2.0094526815528799</c:v>
                  </c:pt>
                  <c:pt idx="3">
                    <c:v>2.0104151771711183</c:v>
                  </c:pt>
                  <c:pt idx="4">
                    <c:v>9.9834668724145939</c:v>
                  </c:pt>
                  <c:pt idx="5">
                    <c:v>8.4679115572613117</c:v>
                  </c:pt>
                  <c:pt idx="6">
                    <c:v>10.913545914706233</c:v>
                  </c:pt>
                  <c:pt idx="7">
                    <c:v>9.1170785905134917</c:v>
                  </c:pt>
                  <c:pt idx="8">
                    <c:v>5.8928892629507281</c:v>
                  </c:pt>
                  <c:pt idx="9">
                    <c:v>10.287812004746257</c:v>
                  </c:pt>
                  <c:pt idx="10">
                    <c:v>19.044524505626239</c:v>
                  </c:pt>
                  <c:pt idx="11">
                    <c:v>5.8113273418902329</c:v>
                  </c:pt>
                  <c:pt idx="12">
                    <c:v>4.3414909751604922</c:v>
                  </c:pt>
                  <c:pt idx="13">
                    <c:v>2.5058110317021112</c:v>
                  </c:pt>
                  <c:pt idx="14">
                    <c:v>2.6462776382307207</c:v>
                  </c:pt>
                  <c:pt idx="15">
                    <c:v>1.3552064482579766</c:v>
                  </c:pt>
                  <c:pt idx="16">
                    <c:v>2.3502188944862143</c:v>
                  </c:pt>
                  <c:pt idx="17">
                    <c:v>1.0672584632599513</c:v>
                  </c:pt>
                  <c:pt idx="18">
                    <c:v>0.6281457757559139</c:v>
                  </c:pt>
                  <c:pt idx="19">
                    <c:v>0.28426805764981727</c:v>
                  </c:pt>
                  <c:pt idx="20">
                    <c:v>0.47528140672237523</c:v>
                  </c:pt>
                  <c:pt idx="21">
                    <c:v>0.45717809960260564</c:v>
                  </c:pt>
                  <c:pt idx="22">
                    <c:v>0.104135000000001</c:v>
                  </c:pt>
                </c:numCache>
              </c:numRef>
            </c:plus>
            <c:minus>
              <c:numRef>
                <c:f>Summary!$G$80:$G$102</c:f>
                <c:numCache>
                  <c:formatCode>General</c:formatCode>
                  <c:ptCount val="23"/>
                  <c:pt idx="0">
                    <c:v>0.55396145678197461</c:v>
                  </c:pt>
                  <c:pt idx="1">
                    <c:v>0.5460348701319343</c:v>
                  </c:pt>
                  <c:pt idx="2">
                    <c:v>2.0094526815528799</c:v>
                  </c:pt>
                  <c:pt idx="3">
                    <c:v>2.0104151771711183</c:v>
                  </c:pt>
                  <c:pt idx="4">
                    <c:v>9.9834668724145939</c:v>
                  </c:pt>
                  <c:pt idx="5">
                    <c:v>8.4679115572613117</c:v>
                  </c:pt>
                  <c:pt idx="6">
                    <c:v>10.913545914706233</c:v>
                  </c:pt>
                  <c:pt idx="7">
                    <c:v>9.1170785905134917</c:v>
                  </c:pt>
                  <c:pt idx="8">
                    <c:v>5.8928892629507281</c:v>
                  </c:pt>
                  <c:pt idx="9">
                    <c:v>10.287812004746257</c:v>
                  </c:pt>
                  <c:pt idx="10">
                    <c:v>19.044524505626239</c:v>
                  </c:pt>
                  <c:pt idx="11">
                    <c:v>5.8113273418902329</c:v>
                  </c:pt>
                  <c:pt idx="12">
                    <c:v>4.3414909751604922</c:v>
                  </c:pt>
                  <c:pt idx="13">
                    <c:v>2.5058110317021112</c:v>
                  </c:pt>
                  <c:pt idx="14">
                    <c:v>2.6462776382307207</c:v>
                  </c:pt>
                  <c:pt idx="15">
                    <c:v>1.3552064482579766</c:v>
                  </c:pt>
                  <c:pt idx="16">
                    <c:v>2.3502188944862143</c:v>
                  </c:pt>
                  <c:pt idx="17">
                    <c:v>1.0672584632599513</c:v>
                  </c:pt>
                  <c:pt idx="18">
                    <c:v>0.6281457757559139</c:v>
                  </c:pt>
                  <c:pt idx="19">
                    <c:v>0.28426805764981727</c:v>
                  </c:pt>
                  <c:pt idx="20">
                    <c:v>0.47528140672237523</c:v>
                  </c:pt>
                  <c:pt idx="21">
                    <c:v>0.45717809960260564</c:v>
                  </c:pt>
                  <c:pt idx="22">
                    <c:v>0.104135000000001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Summary!$F$80:$F$102</c:f>
              <c:numCache>
                <c:formatCode>General</c:formatCode>
                <c:ptCount val="23"/>
                <c:pt idx="0">
                  <c:v>7.6943599999999988</c:v>
                </c:pt>
                <c:pt idx="1">
                  <c:v>7.5156200000000002</c:v>
                </c:pt>
                <c:pt idx="2">
                  <c:v>33.109380000000002</c:v>
                </c:pt>
                <c:pt idx="3">
                  <c:v>37.049959999999999</c:v>
                </c:pt>
                <c:pt idx="4">
                  <c:v>88.541640000000001</c:v>
                </c:pt>
                <c:pt idx="5">
                  <c:v>112.40194000000001</c:v>
                </c:pt>
                <c:pt idx="6">
                  <c:v>161.00628</c:v>
                </c:pt>
                <c:pt idx="7">
                  <c:v>165.25273999999999</c:v>
                </c:pt>
                <c:pt idx="8">
                  <c:v>191.16898</c:v>
                </c:pt>
                <c:pt idx="9">
                  <c:v>175.88159999999999</c:v>
                </c:pt>
                <c:pt idx="10">
                  <c:v>146.34702000000001</c:v>
                </c:pt>
                <c:pt idx="11">
                  <c:v>94.630659999999992</c:v>
                </c:pt>
                <c:pt idx="12">
                  <c:v>86.51151999999999</c:v>
                </c:pt>
                <c:pt idx="13">
                  <c:v>54.677639999999997</c:v>
                </c:pt>
                <c:pt idx="14">
                  <c:v>37.936760000000007</c:v>
                </c:pt>
                <c:pt idx="15">
                  <c:v>30.060019999999998</c:v>
                </c:pt>
                <c:pt idx="16">
                  <c:v>20.808</c:v>
                </c:pt>
                <c:pt idx="17">
                  <c:v>14.106780000000001</c:v>
                </c:pt>
                <c:pt idx="18">
                  <c:v>6.5411400000000004</c:v>
                </c:pt>
                <c:pt idx="19">
                  <c:v>4.1576599999999999</c:v>
                </c:pt>
                <c:pt idx="20">
                  <c:v>2.529226</c:v>
                </c:pt>
                <c:pt idx="21">
                  <c:v>1.5969475</c:v>
                </c:pt>
                <c:pt idx="22">
                  <c:v>1.031965</c:v>
                </c:pt>
              </c:numCache>
            </c:numRef>
          </c:val>
          <c:smooth val="0"/>
        </c:ser>
        <c:ser>
          <c:idx val="3"/>
          <c:order val="3"/>
          <c:tx>
            <c:v>37 DAS</c:v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Summary!$I$80:$I$108</c:f>
                <c:numCache>
                  <c:formatCode>General</c:formatCode>
                  <c:ptCount val="29"/>
                  <c:pt idx="0">
                    <c:v>1.5556994293243149</c:v>
                  </c:pt>
                  <c:pt idx="1">
                    <c:v>0.9139642943791626</c:v>
                  </c:pt>
                  <c:pt idx="2">
                    <c:v>1.6785184887274844</c:v>
                  </c:pt>
                  <c:pt idx="3">
                    <c:v>17.740366898207046</c:v>
                  </c:pt>
                  <c:pt idx="4">
                    <c:v>8.3290445833240536</c:v>
                  </c:pt>
                  <c:pt idx="5">
                    <c:v>10.320018969042675</c:v>
                  </c:pt>
                  <c:pt idx="6">
                    <c:v>13.86904870722568</c:v>
                  </c:pt>
                  <c:pt idx="7">
                    <c:v>22.65464832153436</c:v>
                  </c:pt>
                  <c:pt idx="8">
                    <c:v>33.551257376462083</c:v>
                  </c:pt>
                  <c:pt idx="9">
                    <c:v>22.945514183704891</c:v>
                  </c:pt>
                  <c:pt idx="10">
                    <c:v>22.609903842798623</c:v>
                  </c:pt>
                  <c:pt idx="11">
                    <c:v>19.521491198138392</c:v>
                  </c:pt>
                  <c:pt idx="12">
                    <c:v>21.294033973030999</c:v>
                  </c:pt>
                  <c:pt idx="13">
                    <c:v>17.109364044949238</c:v>
                  </c:pt>
                  <c:pt idx="14">
                    <c:v>21.492682784999225</c:v>
                  </c:pt>
                  <c:pt idx="15">
                    <c:v>15.725976445181388</c:v>
                  </c:pt>
                  <c:pt idx="16">
                    <c:v>21.169611334112847</c:v>
                  </c:pt>
                  <c:pt idx="17">
                    <c:v>20.404642704355258</c:v>
                  </c:pt>
                  <c:pt idx="18">
                    <c:v>6.2537874756822358</c:v>
                  </c:pt>
                  <c:pt idx="19">
                    <c:v>20.657993793841619</c:v>
                  </c:pt>
                  <c:pt idx="20">
                    <c:v>4.1432085690923168</c:v>
                  </c:pt>
                  <c:pt idx="21">
                    <c:v>4.9320876525057571</c:v>
                  </c:pt>
                  <c:pt idx="22">
                    <c:v>3.2455044580773298</c:v>
                  </c:pt>
                  <c:pt idx="23">
                    <c:v>4.8086610605656155</c:v>
                  </c:pt>
                  <c:pt idx="24">
                    <c:v>3.3730554439558209</c:v>
                  </c:pt>
                  <c:pt idx="25">
                    <c:v>1.8239859989594205</c:v>
                  </c:pt>
                  <c:pt idx="26">
                    <c:v>1.2363335553158781</c:v>
                  </c:pt>
                  <c:pt idx="27">
                    <c:v>0.21365082364560223</c:v>
                  </c:pt>
                  <c:pt idx="28">
                    <c:v>0</c:v>
                  </c:pt>
                </c:numCache>
              </c:numRef>
            </c:plus>
            <c:minus>
              <c:numRef>
                <c:f>Summary!$I$80:$I$108</c:f>
                <c:numCache>
                  <c:formatCode>General</c:formatCode>
                  <c:ptCount val="29"/>
                  <c:pt idx="0">
                    <c:v>1.5556994293243149</c:v>
                  </c:pt>
                  <c:pt idx="1">
                    <c:v>0.9139642943791626</c:v>
                  </c:pt>
                  <c:pt idx="2">
                    <c:v>1.6785184887274844</c:v>
                  </c:pt>
                  <c:pt idx="3">
                    <c:v>17.740366898207046</c:v>
                  </c:pt>
                  <c:pt idx="4">
                    <c:v>8.3290445833240536</c:v>
                  </c:pt>
                  <c:pt idx="5">
                    <c:v>10.320018969042675</c:v>
                  </c:pt>
                  <c:pt idx="6">
                    <c:v>13.86904870722568</c:v>
                  </c:pt>
                  <c:pt idx="7">
                    <c:v>22.65464832153436</c:v>
                  </c:pt>
                  <c:pt idx="8">
                    <c:v>33.551257376462083</c:v>
                  </c:pt>
                  <c:pt idx="9">
                    <c:v>22.945514183704891</c:v>
                  </c:pt>
                  <c:pt idx="10">
                    <c:v>22.609903842798623</c:v>
                  </c:pt>
                  <c:pt idx="11">
                    <c:v>19.521491198138392</c:v>
                  </c:pt>
                  <c:pt idx="12">
                    <c:v>21.294033973030999</c:v>
                  </c:pt>
                  <c:pt idx="13">
                    <c:v>17.109364044949238</c:v>
                  </c:pt>
                  <c:pt idx="14">
                    <c:v>21.492682784999225</c:v>
                  </c:pt>
                  <c:pt idx="15">
                    <c:v>15.725976445181388</c:v>
                  </c:pt>
                  <c:pt idx="16">
                    <c:v>21.169611334112847</c:v>
                  </c:pt>
                  <c:pt idx="17">
                    <c:v>20.404642704355258</c:v>
                  </c:pt>
                  <c:pt idx="18">
                    <c:v>6.2537874756822358</c:v>
                  </c:pt>
                  <c:pt idx="19">
                    <c:v>20.657993793841619</c:v>
                  </c:pt>
                  <c:pt idx="20">
                    <c:v>4.1432085690923168</c:v>
                  </c:pt>
                  <c:pt idx="21">
                    <c:v>4.9320876525057571</c:v>
                  </c:pt>
                  <c:pt idx="22">
                    <c:v>3.2455044580773298</c:v>
                  </c:pt>
                  <c:pt idx="23">
                    <c:v>4.8086610605656155</c:v>
                  </c:pt>
                  <c:pt idx="24">
                    <c:v>3.3730554439558209</c:v>
                  </c:pt>
                  <c:pt idx="25">
                    <c:v>1.8239859989594205</c:v>
                  </c:pt>
                  <c:pt idx="26">
                    <c:v>1.2363335553158781</c:v>
                  </c:pt>
                  <c:pt idx="27">
                    <c:v>0.21365082364560223</c:v>
                  </c:pt>
                  <c:pt idx="2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val>
            <c:numRef>
              <c:f>Summary!$H$80:$H$108</c:f>
              <c:numCache>
                <c:formatCode>General</c:formatCode>
                <c:ptCount val="29"/>
                <c:pt idx="0">
                  <c:v>6.0149200000000009</c:v>
                </c:pt>
                <c:pt idx="1">
                  <c:v>8.3366199999999999</c:v>
                </c:pt>
                <c:pt idx="2">
                  <c:v>41.167400000000001</c:v>
                </c:pt>
                <c:pt idx="3">
                  <c:v>55.856399999999994</c:v>
                </c:pt>
                <c:pt idx="4">
                  <c:v>94.563400000000001</c:v>
                </c:pt>
                <c:pt idx="5">
                  <c:v>143.65328</c:v>
                </c:pt>
                <c:pt idx="6">
                  <c:v>193.19688000000002</c:v>
                </c:pt>
                <c:pt idx="7">
                  <c:v>195.92207999999999</c:v>
                </c:pt>
                <c:pt idx="8">
                  <c:v>187.69255999999999</c:v>
                </c:pt>
                <c:pt idx="9">
                  <c:v>182.65525999999997</c:v>
                </c:pt>
                <c:pt idx="10">
                  <c:v>211.06374</c:v>
                </c:pt>
                <c:pt idx="11">
                  <c:v>251.92260000000002</c:v>
                </c:pt>
                <c:pt idx="12">
                  <c:v>253.83746000000002</c:v>
                </c:pt>
                <c:pt idx="13">
                  <c:v>303.91485999999998</c:v>
                </c:pt>
                <c:pt idx="14">
                  <c:v>286.21526</c:v>
                </c:pt>
                <c:pt idx="15">
                  <c:v>235.73081999999999</c:v>
                </c:pt>
                <c:pt idx="16">
                  <c:v>171.50818000000001</c:v>
                </c:pt>
                <c:pt idx="17">
                  <c:v>206.19038</c:v>
                </c:pt>
                <c:pt idx="18">
                  <c:v>139.59350000000001</c:v>
                </c:pt>
                <c:pt idx="19">
                  <c:v>132.09198000000001</c:v>
                </c:pt>
                <c:pt idx="20">
                  <c:v>91.252399999999994</c:v>
                </c:pt>
                <c:pt idx="21">
                  <c:v>61.545000000000002</c:v>
                </c:pt>
                <c:pt idx="22">
                  <c:v>53.811680000000003</c:v>
                </c:pt>
                <c:pt idx="23">
                  <c:v>33.454319999999996</c:v>
                </c:pt>
                <c:pt idx="24">
                  <c:v>20.4696</c:v>
                </c:pt>
                <c:pt idx="25">
                  <c:v>9.4231800000000003</c:v>
                </c:pt>
                <c:pt idx="26">
                  <c:v>4.6497000000000002</c:v>
                </c:pt>
                <c:pt idx="27">
                  <c:v>2.4450333333333334</c:v>
                </c:pt>
                <c:pt idx="28">
                  <c:v>1.429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3665536"/>
        <c:axId val="333665928"/>
      </c:lineChart>
      <c:catAx>
        <c:axId val="3336655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Leaf rank</a:t>
                </a:r>
              </a:p>
            </c:rich>
          </c:tx>
          <c:layout>
            <c:manualLayout>
              <c:xMode val="edge"/>
              <c:yMode val="edge"/>
              <c:x val="0.42394889959143456"/>
              <c:y val="0.907317073170731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366592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3336659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Area (mm</a:t>
                </a:r>
                <a:r>
                  <a:rPr lang="en-GB" sz="1000" b="1" i="0" u="none" strike="noStrike" baseline="30000">
                    <a:solidFill>
                      <a:srgbClr val="000000"/>
                    </a:solidFill>
                    <a:latin typeface="Arial"/>
                    <a:cs typeface="Arial"/>
                  </a:rPr>
                  <a:t>2</a:t>
                </a: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)</a:t>
                </a:r>
              </a:p>
            </c:rich>
          </c:tx>
          <c:layout>
            <c:manualLayout>
              <c:xMode val="edge"/>
              <c:yMode val="edge"/>
              <c:x val="2.5889967637540454E-2"/>
              <c:y val="0.4121951219512194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3665536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5113268608414239"/>
          <c:y val="0.4"/>
          <c:w val="0.13592233009708743"/>
          <c:h val="0.2073170731707316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Fresh biomass</a:t>
            </a:r>
          </a:p>
        </c:rich>
      </c:tx>
      <c:layout>
        <c:manualLayout>
          <c:xMode val="edge"/>
          <c:yMode val="edge"/>
          <c:x val="0.40453142386327917"/>
          <c:y val="3.17073170731707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7313943217067432"/>
          <c:y val="0.17317073170731706"/>
          <c:w val="0.78964526074101937"/>
          <c:h val="0.65853658536585369"/>
        </c:manualLayout>
      </c:layout>
      <c:scatterChart>
        <c:scatterStyle val="smooth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Summary!$C$175:$C$179</c:f>
                <c:numCache>
                  <c:formatCode>General</c:formatCode>
                  <c:ptCount val="5"/>
                  <c:pt idx="0">
                    <c:v>0</c:v>
                  </c:pt>
                  <c:pt idx="1">
                    <c:v>9.5441081301502503E-4</c:v>
                  </c:pt>
                  <c:pt idx="2">
                    <c:v>2.7563663681658013E-3</c:v>
                  </c:pt>
                  <c:pt idx="3">
                    <c:v>6.911826418859522E-3</c:v>
                  </c:pt>
                  <c:pt idx="4">
                    <c:v>4.8879818603045404E-2</c:v>
                  </c:pt>
                </c:numCache>
              </c:numRef>
            </c:plus>
            <c:minus>
              <c:numRef>
                <c:f>Summary!$C$175:$C$179</c:f>
                <c:numCache>
                  <c:formatCode>General</c:formatCode>
                  <c:ptCount val="5"/>
                  <c:pt idx="0">
                    <c:v>0</c:v>
                  </c:pt>
                  <c:pt idx="1">
                    <c:v>9.5441081301502503E-4</c:v>
                  </c:pt>
                  <c:pt idx="2">
                    <c:v>2.7563663681658013E-3</c:v>
                  </c:pt>
                  <c:pt idx="3">
                    <c:v>6.911826418859522E-3</c:v>
                  </c:pt>
                  <c:pt idx="4">
                    <c:v>4.8879818603045404E-2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Summary!$A$175:$A$179</c:f>
              <c:numCache>
                <c:formatCode>General</c:formatCode>
                <c:ptCount val="5"/>
                <c:pt idx="0">
                  <c:v>0</c:v>
                </c:pt>
                <c:pt idx="1">
                  <c:v>18</c:v>
                </c:pt>
                <c:pt idx="2">
                  <c:v>23</c:v>
                </c:pt>
                <c:pt idx="3">
                  <c:v>29</c:v>
                </c:pt>
                <c:pt idx="4">
                  <c:v>37</c:v>
                </c:pt>
              </c:numCache>
            </c:numRef>
          </c:xVal>
          <c:yVal>
            <c:numRef>
              <c:f>Summary!$B$175:$B$179</c:f>
              <c:numCache>
                <c:formatCode>General</c:formatCode>
                <c:ptCount val="5"/>
                <c:pt idx="0" formatCode="0.00E+00">
                  <c:v>1.5999999999999999E-5</c:v>
                </c:pt>
                <c:pt idx="1">
                  <c:v>1.8869999999999994E-2</c:v>
                </c:pt>
                <c:pt idx="2">
                  <c:v>8.6600000000000038E-2</c:v>
                </c:pt>
                <c:pt idx="3">
                  <c:v>0.36727000000000004</c:v>
                </c:pt>
                <c:pt idx="4">
                  <c:v>1.4309000000000001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3666712"/>
        <c:axId val="333667104"/>
      </c:scatterChart>
      <c:valAx>
        <c:axId val="3336667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Days after sowing</a:t>
                </a:r>
              </a:p>
            </c:rich>
          </c:tx>
          <c:layout>
            <c:manualLayout>
              <c:xMode val="edge"/>
              <c:yMode val="edge"/>
              <c:x val="0.47411071188916915"/>
              <c:y val="0.907317073170731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3667104"/>
        <c:crosses val="autoZero"/>
        <c:crossBetween val="midCat"/>
      </c:valAx>
      <c:valAx>
        <c:axId val="3336671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Fresh biomass (g)</a:t>
                </a:r>
              </a:p>
            </c:rich>
          </c:tx>
          <c:layout>
            <c:manualLayout>
              <c:xMode val="edge"/>
              <c:yMode val="edge"/>
              <c:x val="2.5889967637540454E-2"/>
              <c:y val="0.36341463414634145"/>
            </c:manualLayout>
          </c:layout>
          <c:overlay val="0"/>
          <c:spPr>
            <a:noFill/>
            <a:ln w="25400">
              <a:noFill/>
            </a:ln>
          </c:spPr>
        </c:title>
        <c:numFmt formatCode="0.00E+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3666712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Dry biomass</a:t>
            </a:r>
          </a:p>
        </c:rich>
      </c:tx>
      <c:layout>
        <c:manualLayout>
          <c:xMode val="edge"/>
          <c:yMode val="edge"/>
          <c:x val="0.41747640768204941"/>
          <c:y val="3.17073170731707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7313943217067432"/>
          <c:y val="0.17317073170731706"/>
          <c:w val="0.78964526074101937"/>
          <c:h val="0.65853658536585369"/>
        </c:manualLayout>
      </c:layout>
      <c:scatterChart>
        <c:scatterStyle val="smooth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Summary!$E$175:$E$179</c:f>
                <c:numCache>
                  <c:formatCode>General</c:formatCode>
                  <c:ptCount val="5"/>
                  <c:pt idx="0">
                    <c:v>0</c:v>
                  </c:pt>
                  <c:pt idx="1">
                    <c:v>3.7772712078665364E-4</c:v>
                  </c:pt>
                  <c:pt idx="2">
                    <c:v>5.1446844196488626E-4</c:v>
                  </c:pt>
                  <c:pt idx="3">
                    <c:v>2.0783781069756107E-3</c:v>
                  </c:pt>
                  <c:pt idx="4">
                    <c:v>4.7374864409069758E-3</c:v>
                  </c:pt>
                </c:numCache>
              </c:numRef>
            </c:plus>
            <c:minus>
              <c:numRef>
                <c:f>Summary!$E$175:$E$179</c:f>
                <c:numCache>
                  <c:formatCode>General</c:formatCode>
                  <c:ptCount val="5"/>
                  <c:pt idx="0">
                    <c:v>0</c:v>
                  </c:pt>
                  <c:pt idx="1">
                    <c:v>3.7772712078665364E-4</c:v>
                  </c:pt>
                  <c:pt idx="2">
                    <c:v>5.1446844196488626E-4</c:v>
                  </c:pt>
                  <c:pt idx="3">
                    <c:v>2.0783781069756107E-3</c:v>
                  </c:pt>
                  <c:pt idx="4">
                    <c:v>4.7374864409069758E-3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Summary!$A$175:$A$179</c:f>
              <c:numCache>
                <c:formatCode>General</c:formatCode>
                <c:ptCount val="5"/>
                <c:pt idx="0">
                  <c:v>0</c:v>
                </c:pt>
                <c:pt idx="1">
                  <c:v>18</c:v>
                </c:pt>
                <c:pt idx="2">
                  <c:v>23</c:v>
                </c:pt>
                <c:pt idx="3">
                  <c:v>29</c:v>
                </c:pt>
                <c:pt idx="4">
                  <c:v>37</c:v>
                </c:pt>
              </c:numCache>
            </c:numRef>
          </c:xVal>
          <c:yVal>
            <c:numRef>
              <c:f>Summary!$D$175:$D$179</c:f>
              <c:numCache>
                <c:formatCode>General</c:formatCode>
                <c:ptCount val="5"/>
                <c:pt idx="0" formatCode="0.00E+00">
                  <c:v>1.5999999999999999E-5</c:v>
                </c:pt>
                <c:pt idx="1">
                  <c:v>2.3700000000000027E-3</c:v>
                </c:pt>
                <c:pt idx="2">
                  <c:v>1.0829999999999989E-2</c:v>
                </c:pt>
                <c:pt idx="3">
                  <c:v>4.1990000000000013E-2</c:v>
                </c:pt>
                <c:pt idx="4">
                  <c:v>0.13309999999999997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3667888"/>
        <c:axId val="333668280"/>
      </c:scatterChart>
      <c:valAx>
        <c:axId val="33366788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Days after sowing</a:t>
                </a:r>
              </a:p>
            </c:rich>
          </c:tx>
          <c:layout>
            <c:manualLayout>
              <c:xMode val="edge"/>
              <c:yMode val="edge"/>
              <c:x val="0.47411071188916915"/>
              <c:y val="0.907317073170731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3668280"/>
        <c:crosses val="autoZero"/>
        <c:crossBetween val="midCat"/>
      </c:valAx>
      <c:valAx>
        <c:axId val="3336682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Dry biomass (g)</a:t>
                </a:r>
              </a:p>
            </c:rich>
          </c:tx>
          <c:layout>
            <c:manualLayout>
              <c:xMode val="edge"/>
              <c:yMode val="edge"/>
              <c:x val="2.5889967637540454E-2"/>
              <c:y val="0.38048780487804879"/>
            </c:manualLayout>
          </c:layout>
          <c:overlay val="0"/>
          <c:spPr>
            <a:noFill/>
            <a:ln w="25400">
              <a:noFill/>
            </a:ln>
          </c:spPr>
        </c:title>
        <c:numFmt formatCode="0.00E+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3667888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Projected rosette area</a:t>
            </a:r>
          </a:p>
        </c:rich>
      </c:tx>
      <c:layout>
        <c:manualLayout>
          <c:xMode val="edge"/>
          <c:yMode val="edge"/>
          <c:x val="0.36084193359325228"/>
          <c:y val="3.17073170731707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106816827873477"/>
          <c:y val="0.17317073170731706"/>
          <c:w val="0.83171652463295886"/>
          <c:h val="0.65853658536585369"/>
        </c:manualLayout>
      </c:layout>
      <c:scatterChart>
        <c:scatterStyle val="smooth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Summary!$G$175:$G$179</c:f>
                <c:numCache>
                  <c:formatCode>General</c:formatCode>
                  <c:ptCount val="5"/>
                  <c:pt idx="0">
                    <c:v>0</c:v>
                  </c:pt>
                  <c:pt idx="1">
                    <c:v>4.6799046727898332</c:v>
                  </c:pt>
                  <c:pt idx="2">
                    <c:v>12.715101414984645</c:v>
                  </c:pt>
                  <c:pt idx="3">
                    <c:v>22.09064601169187</c:v>
                  </c:pt>
                  <c:pt idx="4">
                    <c:v>138.06904791644601</c:v>
                  </c:pt>
                </c:numCache>
              </c:numRef>
            </c:plus>
            <c:minus>
              <c:numRef>
                <c:f>Summary!$G$175:$G$179</c:f>
                <c:numCache>
                  <c:formatCode>General</c:formatCode>
                  <c:ptCount val="5"/>
                  <c:pt idx="0">
                    <c:v>0</c:v>
                  </c:pt>
                  <c:pt idx="1">
                    <c:v>4.6799046727898332</c:v>
                  </c:pt>
                  <c:pt idx="2">
                    <c:v>12.715101414984645</c:v>
                  </c:pt>
                  <c:pt idx="3">
                    <c:v>22.09064601169187</c:v>
                  </c:pt>
                  <c:pt idx="4">
                    <c:v>138.06904791644601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Summary!$A$175:$A$179</c:f>
              <c:numCache>
                <c:formatCode>General</c:formatCode>
                <c:ptCount val="5"/>
                <c:pt idx="0">
                  <c:v>0</c:v>
                </c:pt>
                <c:pt idx="1">
                  <c:v>18</c:v>
                </c:pt>
                <c:pt idx="2">
                  <c:v>23</c:v>
                </c:pt>
                <c:pt idx="3">
                  <c:v>29</c:v>
                </c:pt>
                <c:pt idx="4">
                  <c:v>37</c:v>
                </c:pt>
              </c:numCache>
            </c:numRef>
          </c:xVal>
          <c:yVal>
            <c:numRef>
              <c:f>Summary!$F$175:$F$179</c:f>
              <c:numCache>
                <c:formatCode>General</c:formatCode>
                <c:ptCount val="5"/>
                <c:pt idx="0">
                  <c:v>0</c:v>
                </c:pt>
                <c:pt idx="1">
                  <c:v>124.70338</c:v>
                </c:pt>
                <c:pt idx="2">
                  <c:v>506.46743000000004</c:v>
                </c:pt>
                <c:pt idx="3">
                  <c:v>1372.6130100000003</c:v>
                </c:pt>
                <c:pt idx="4">
                  <c:v>2682.7180700000004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3665144"/>
        <c:axId val="332057064"/>
      </c:scatterChart>
      <c:valAx>
        <c:axId val="33366514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Days after sowing</a:t>
                </a:r>
              </a:p>
            </c:rich>
          </c:tx>
          <c:layout>
            <c:manualLayout>
              <c:xMode val="edge"/>
              <c:yMode val="edge"/>
              <c:x val="0.45307511318366755"/>
              <c:y val="0.907317073170731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2057064"/>
        <c:crosses val="autoZero"/>
        <c:crossBetween val="midCat"/>
      </c:valAx>
      <c:valAx>
        <c:axId val="3320570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Area (mm</a:t>
                </a:r>
                <a:r>
                  <a:rPr lang="en-GB" sz="1000" b="1" i="0" u="none" strike="noStrike" baseline="30000">
                    <a:solidFill>
                      <a:srgbClr val="000000"/>
                    </a:solidFill>
                    <a:latin typeface="Arial"/>
                    <a:cs typeface="Arial"/>
                  </a:rPr>
                  <a:t>2</a:t>
                </a: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)</a:t>
                </a:r>
              </a:p>
            </c:rich>
          </c:tx>
          <c:layout>
            <c:manualLayout>
              <c:xMode val="edge"/>
              <c:yMode val="edge"/>
              <c:x val="2.5889967637540454E-2"/>
              <c:y val="0.4121951219512194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3665144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/>
              <a:t>Destructive area</a:t>
            </a:r>
          </a:p>
        </c:rich>
      </c:tx>
      <c:layout>
        <c:manualLayout>
          <c:xMode val="edge"/>
          <c:yMode val="edge"/>
          <c:x val="0.40851123396809441"/>
          <c:y val="3.17073170731707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489377617156496"/>
          <c:y val="0.17317073170731706"/>
          <c:w val="0.85248345035938933"/>
          <c:h val="0.65853658536585369"/>
        </c:manualLayout>
      </c:layout>
      <c:scatterChart>
        <c:scatterStyle val="smooth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Summary!$I$175:$I$179</c:f>
                <c:numCache>
                  <c:formatCode>General</c:formatCode>
                  <c:ptCount val="5"/>
                  <c:pt idx="0">
                    <c:v>0</c:v>
                  </c:pt>
                  <c:pt idx="1">
                    <c:v>10.446736906897957</c:v>
                  </c:pt>
                  <c:pt idx="2">
                    <c:v>8.6880524314242003</c:v>
                  </c:pt>
                  <c:pt idx="3">
                    <c:v>43.275770441128309</c:v>
                  </c:pt>
                  <c:pt idx="4">
                    <c:v>184.48710980572875</c:v>
                  </c:pt>
                </c:numCache>
              </c:numRef>
            </c:plus>
            <c:minus>
              <c:numRef>
                <c:f>Summary!$I$175:$I$179</c:f>
                <c:numCache>
                  <c:formatCode>General</c:formatCode>
                  <c:ptCount val="5"/>
                  <c:pt idx="0">
                    <c:v>0</c:v>
                  </c:pt>
                  <c:pt idx="1">
                    <c:v>10.446736906897957</c:v>
                  </c:pt>
                  <c:pt idx="2">
                    <c:v>8.6880524314242003</c:v>
                  </c:pt>
                  <c:pt idx="3">
                    <c:v>43.275770441128309</c:v>
                  </c:pt>
                  <c:pt idx="4">
                    <c:v>184.48710980572875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Summary!$A$175:$A$179</c:f>
              <c:numCache>
                <c:formatCode>General</c:formatCode>
                <c:ptCount val="5"/>
                <c:pt idx="0">
                  <c:v>0</c:v>
                </c:pt>
                <c:pt idx="1">
                  <c:v>18</c:v>
                </c:pt>
                <c:pt idx="2">
                  <c:v>23</c:v>
                </c:pt>
                <c:pt idx="3">
                  <c:v>29</c:v>
                </c:pt>
                <c:pt idx="4">
                  <c:v>37</c:v>
                </c:pt>
              </c:numCache>
            </c:numRef>
          </c:xVal>
          <c:yVal>
            <c:numRef>
              <c:f>Summary!$H$175:$H$179</c:f>
              <c:numCache>
                <c:formatCode>General</c:formatCode>
                <c:ptCount val="5"/>
                <c:pt idx="0">
                  <c:v>0</c:v>
                </c:pt>
                <c:pt idx="1">
                  <c:v>137.46948800000001</c:v>
                </c:pt>
                <c:pt idx="2">
                  <c:v>489.04745599999995</c:v>
                </c:pt>
                <c:pt idx="3">
                  <c:v>1479.6192699999999</c:v>
                </c:pt>
                <c:pt idx="4">
                  <c:v>3576.5563400000001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2058240"/>
        <c:axId val="332058632"/>
      </c:scatterChart>
      <c:valAx>
        <c:axId val="33205824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Days after sowing</a:t>
                </a:r>
              </a:p>
            </c:rich>
          </c:tx>
          <c:layout>
            <c:manualLayout>
              <c:xMode val="edge"/>
              <c:yMode val="edge"/>
              <c:x val="0.45815662403901636"/>
              <c:y val="0.907317073170731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2058632"/>
        <c:crosses val="autoZero"/>
        <c:crossBetween val="midCat"/>
      </c:valAx>
      <c:valAx>
        <c:axId val="33205863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Area (mm</a:t>
                </a:r>
                <a:r>
                  <a:rPr lang="en-GB" sz="1000" b="1" i="0" u="none" strike="noStrike" baseline="30000">
                    <a:solidFill>
                      <a:srgbClr val="000000"/>
                    </a:solidFill>
                    <a:latin typeface="Arial"/>
                    <a:cs typeface="Arial"/>
                  </a:rPr>
                  <a:t>2</a:t>
                </a:r>
                <a:r>
                  <a:rPr lang="en-GB" sz="1000" b="1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)</a:t>
                </a:r>
              </a:p>
            </c:rich>
          </c:tx>
          <c:layout>
            <c:manualLayout>
              <c:xMode val="edge"/>
              <c:yMode val="edge"/>
              <c:x val="2.2695035460992909E-2"/>
              <c:y val="0.4121951219512194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2058240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142527783879109E-2"/>
          <c:y val="6.3414634146341464E-2"/>
          <c:w val="0.73624711810894217"/>
          <c:h val="0.82682926829268288"/>
        </c:manualLayout>
      </c:layout>
      <c:scatterChart>
        <c:scatterStyle val="smooth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xVal>
            <c:numRef>
              <c:f>Summary!$A$176:$A$179</c:f>
              <c:numCache>
                <c:formatCode>General</c:formatCode>
                <c:ptCount val="4"/>
                <c:pt idx="0">
                  <c:v>18</c:v>
                </c:pt>
                <c:pt idx="1">
                  <c:v>23</c:v>
                </c:pt>
                <c:pt idx="2">
                  <c:v>29</c:v>
                </c:pt>
                <c:pt idx="3">
                  <c:v>37</c:v>
                </c:pt>
              </c:numCache>
            </c:numRef>
          </c:xVal>
          <c:yVal>
            <c:numRef>
              <c:f>Summary!$L$176:$L$179</c:f>
              <c:numCache>
                <c:formatCode>General</c:formatCode>
                <c:ptCount val="4"/>
                <c:pt idx="0">
                  <c:v>1.0354938022390121</c:v>
                </c:pt>
                <c:pt idx="1">
                  <c:v>0.90445797692971874</c:v>
                </c:pt>
                <c:pt idx="2">
                  <c:v>0.96702293264828165</c:v>
                </c:pt>
                <c:pt idx="3">
                  <c:v>1.0216723298487849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2057848"/>
        <c:axId val="332059416"/>
      </c:scatterChart>
      <c:valAx>
        <c:axId val="332057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2059416"/>
        <c:crosses val="autoZero"/>
        <c:crossBetween val="midCat"/>
      </c:valAx>
      <c:valAx>
        <c:axId val="3320594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2057848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5422074891299571"/>
          <c:y val="0.45197885579058833"/>
          <c:w val="0.13171367835035711"/>
          <c:h val="5.27308665089019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17815972984888"/>
          <c:y val="6.3414634146341464E-2"/>
          <c:w val="0.76699150326074417"/>
          <c:h val="0.71219512195121948"/>
        </c:manualLayout>
      </c:layout>
      <c:lineChart>
        <c:grouping val="standard"/>
        <c:varyColors val="0"/>
        <c:ser>
          <c:idx val="0"/>
          <c:order val="0"/>
          <c:tx>
            <c:v>342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Summary!$B$116:$B$124</c:f>
              <c:numCache>
                <c:formatCode>General</c:formatCode>
                <c:ptCount val="9"/>
                <c:pt idx="0">
                  <c:v>2.8561307692307174E-2</c:v>
                </c:pt>
                <c:pt idx="1">
                  <c:v>3.5668500000000623E-2</c:v>
                </c:pt>
                <c:pt idx="2">
                  <c:v>5.1555079999998227E-2</c:v>
                </c:pt>
                <c:pt idx="3">
                  <c:v>7.207152631579003E-2</c:v>
                </c:pt>
                <c:pt idx="4">
                  <c:v>6.4230250000000377E-2</c:v>
                </c:pt>
                <c:pt idx="5">
                  <c:v>6.7719058823529119E-2</c:v>
                </c:pt>
                <c:pt idx="6">
                  <c:v>2.9819937500000174E-2</c:v>
                </c:pt>
                <c:pt idx="7">
                  <c:v>2.4947142857142633E-2</c:v>
                </c:pt>
                <c:pt idx="8">
                  <c:v>3.967800000000193E-3</c:v>
                </c:pt>
              </c:numCache>
            </c:numRef>
          </c:cat>
          <c:val>
            <c:numRef>
              <c:f>Summary!$B$116:$B$124</c:f>
              <c:numCache>
                <c:formatCode>General</c:formatCode>
                <c:ptCount val="9"/>
                <c:pt idx="0">
                  <c:v>2.8561307692307174E-2</c:v>
                </c:pt>
                <c:pt idx="1">
                  <c:v>3.5668500000000623E-2</c:v>
                </c:pt>
                <c:pt idx="2">
                  <c:v>5.1555079999998227E-2</c:v>
                </c:pt>
                <c:pt idx="3">
                  <c:v>7.207152631579003E-2</c:v>
                </c:pt>
                <c:pt idx="4">
                  <c:v>6.4230250000000377E-2</c:v>
                </c:pt>
                <c:pt idx="5">
                  <c:v>6.7719058823529119E-2</c:v>
                </c:pt>
                <c:pt idx="6">
                  <c:v>2.9819937500000174E-2</c:v>
                </c:pt>
                <c:pt idx="7">
                  <c:v>2.4947142857142633E-2</c:v>
                </c:pt>
                <c:pt idx="8">
                  <c:v>3.967800000000193E-3</c:v>
                </c:pt>
              </c:numCache>
            </c:numRef>
          </c:val>
          <c:smooth val="1"/>
        </c:ser>
        <c:ser>
          <c:idx val="1"/>
          <c:order val="1"/>
          <c:tx>
            <c:v>437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val>
            <c:numRef>
              <c:f>Summary!$D$116:$D$130</c:f>
              <c:numCache>
                <c:formatCode>General</c:formatCode>
                <c:ptCount val="15"/>
                <c:pt idx="0">
                  <c:v>1.8601249999999469E-2</c:v>
                </c:pt>
                <c:pt idx="1">
                  <c:v>2.2777777777778178E-2</c:v>
                </c:pt>
                <c:pt idx="2">
                  <c:v>4.8847619047619258E-2</c:v>
                </c:pt>
                <c:pt idx="3">
                  <c:v>3.8036204081633398E-2</c:v>
                </c:pt>
                <c:pt idx="4">
                  <c:v>5.1060222222221549E-2</c:v>
                </c:pt>
                <c:pt idx="5">
                  <c:v>5.3373939024389985E-2</c:v>
                </c:pt>
                <c:pt idx="6">
                  <c:v>5.1158282051282228E-2</c:v>
                </c:pt>
                <c:pt idx="7">
                  <c:v>5.3104119402985636E-2</c:v>
                </c:pt>
                <c:pt idx="8">
                  <c:v>3.9789595744680537E-2</c:v>
                </c:pt>
                <c:pt idx="9">
                  <c:v>3.1108606060605299E-2</c:v>
                </c:pt>
                <c:pt idx="10">
                  <c:v>2.375981481481499E-2</c:v>
                </c:pt>
                <c:pt idx="11">
                  <c:v>1.782950000000031E-2</c:v>
                </c:pt>
                <c:pt idx="12">
                  <c:v>9.5301250000000576E-3</c:v>
                </c:pt>
                <c:pt idx="13">
                  <c:v>5.0121111111111989E-3</c:v>
                </c:pt>
                <c:pt idx="14">
                  <c:v>3.238237500000019E-3</c:v>
                </c:pt>
              </c:numCache>
            </c:numRef>
          </c:val>
          <c:smooth val="1"/>
        </c:ser>
        <c:ser>
          <c:idx val="2"/>
          <c:order val="2"/>
          <c:tx>
            <c:v>551</c:v>
          </c:tx>
          <c:spPr>
            <a:ln w="12700">
              <a:solidFill>
                <a:srgbClr val="FF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val>
            <c:numRef>
              <c:f>Summary!$F$116:$F$138</c:f>
              <c:numCache>
                <c:formatCode>General</c:formatCode>
                <c:ptCount val="23"/>
                <c:pt idx="0">
                  <c:v>1.2410258064516606E-2</c:v>
                </c:pt>
                <c:pt idx="1">
                  <c:v>1.1052382352940589E-2</c:v>
                </c:pt>
                <c:pt idx="2">
                  <c:v>3.1835942307692419E-2</c:v>
                </c:pt>
                <c:pt idx="3">
                  <c:v>2.6847797101448773E-2</c:v>
                </c:pt>
                <c:pt idx="4">
                  <c:v>3.5702274193548322E-2</c:v>
                </c:pt>
                <c:pt idx="5">
                  <c:v>3.4061193939394371E-2</c:v>
                </c:pt>
                <c:pt idx="6">
                  <c:v>4.1711471502590712E-2</c:v>
                </c:pt>
                <c:pt idx="7">
                  <c:v>3.6722831111111166E-2</c:v>
                </c:pt>
                <c:pt idx="8">
                  <c:v>4.0161550420167995E-2</c:v>
                </c:pt>
                <c:pt idx="9">
                  <c:v>4.0339816513761485E-2</c:v>
                </c:pt>
                <c:pt idx="10">
                  <c:v>3.501124880382752E-2</c:v>
                </c:pt>
                <c:pt idx="11">
                  <c:v>3.2187299319728274E-2</c:v>
                </c:pt>
                <c:pt idx="12">
                  <c:v>2.9030711409396139E-2</c:v>
                </c:pt>
                <c:pt idx="13">
                  <c:v>2.4853472727272705E-2</c:v>
                </c:pt>
                <c:pt idx="14">
                  <c:v>2.5984082191780923E-2</c:v>
                </c:pt>
                <c:pt idx="15">
                  <c:v>2.4241951612903725E-2</c:v>
                </c:pt>
                <c:pt idx="16">
                  <c:v>2.213617021276526E-2</c:v>
                </c:pt>
                <c:pt idx="17">
                  <c:v>1.6793785714285789E-2</c:v>
                </c:pt>
                <c:pt idx="18">
                  <c:v>4.193038461538446E-3</c:v>
                </c:pt>
                <c:pt idx="19">
                  <c:v>5.6184594594595721E-3</c:v>
                </c:pt>
                <c:pt idx="20">
                  <c:v>3.7194499999999844E-3</c:v>
                </c:pt>
                <c:pt idx="21">
                  <c:v>2.2813535714285515E-3</c:v>
                </c:pt>
                <c:pt idx="22">
                  <c:v>1.3759533333332814E-3</c:v>
                </c:pt>
              </c:numCache>
            </c:numRef>
          </c:val>
          <c:smooth val="1"/>
        </c:ser>
        <c:ser>
          <c:idx val="3"/>
          <c:order val="3"/>
          <c:tx>
            <c:v>703</c:v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val>
            <c:numRef>
              <c:f>Summary!$H$116:$H$144</c:f>
              <c:numCache>
                <c:formatCode>General</c:formatCode>
                <c:ptCount val="29"/>
                <c:pt idx="0">
                  <c:v>1.2029840000000258E-2</c:v>
                </c:pt>
                <c:pt idx="1">
                  <c:v>1.4886821428571298E-2</c:v>
                </c:pt>
                <c:pt idx="2">
                  <c:v>3.6111754385965374E-2</c:v>
                </c:pt>
                <c:pt idx="3">
                  <c:v>4.2966461538459656E-2</c:v>
                </c:pt>
                <c:pt idx="4">
                  <c:v>4.1475175438595802E-2</c:v>
                </c:pt>
                <c:pt idx="5">
                  <c:v>4.2250964705882042E-2</c:v>
                </c:pt>
                <c:pt idx="6">
                  <c:v>3.7586941634241172E-2</c:v>
                </c:pt>
                <c:pt idx="7">
                  <c:v>3.3433802047781701E-2</c:v>
                </c:pt>
                <c:pt idx="8">
                  <c:v>3.1704824324324248E-2</c:v>
                </c:pt>
                <c:pt idx="9">
                  <c:v>2.587184985835694E-2</c:v>
                </c:pt>
                <c:pt idx="10">
                  <c:v>2.9643783707865197E-2</c:v>
                </c:pt>
                <c:pt idx="11">
                  <c:v>3.1101555555555657E-2</c:v>
                </c:pt>
                <c:pt idx="12">
                  <c:v>3.0582826506024157E-2</c:v>
                </c:pt>
                <c:pt idx="13">
                  <c:v>3.2058529535865056E-2</c:v>
                </c:pt>
                <c:pt idx="14">
                  <c:v>3.267297488584487E-2</c:v>
                </c:pt>
                <c:pt idx="15">
                  <c:v>2.8747660975609692E-2</c:v>
                </c:pt>
                <c:pt idx="16">
                  <c:v>2.4856257971014512E-2</c:v>
                </c:pt>
                <c:pt idx="17">
                  <c:v>3.1146583081571033E-2</c:v>
                </c:pt>
                <c:pt idx="18">
                  <c:v>2.5197382671480195E-2</c:v>
                </c:pt>
                <c:pt idx="19">
                  <c:v>2.9617035874439774E-2</c:v>
                </c:pt>
                <c:pt idx="20">
                  <c:v>2.6681988304093733E-2</c:v>
                </c:pt>
                <c:pt idx="21">
                  <c:v>2.3490458015266977E-2</c:v>
                </c:pt>
                <c:pt idx="22">
                  <c:v>2.3601614035087561E-2</c:v>
                </c:pt>
                <c:pt idx="23">
                  <c:v>2.4965910447760635E-2</c:v>
                </c:pt>
                <c:pt idx="24">
                  <c:v>2.2249565217391073E-2</c:v>
                </c:pt>
                <c:pt idx="25">
                  <c:v>1.6827107142856994E-2</c:v>
                </c:pt>
                <c:pt idx="26">
                  <c:v>1.0940470588235785E-2</c:v>
                </c:pt>
                <c:pt idx="27">
                  <c:v>1.2225166666665751E-2</c:v>
                </c:pt>
                <c:pt idx="28">
                  <c:v>7.145000000000787E-3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2060200"/>
        <c:axId val="332435256"/>
      </c:lineChart>
      <c:catAx>
        <c:axId val="332060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243525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3324352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2060200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9074731817409436"/>
          <c:y val="0.3220349347507942"/>
          <c:w val="9.6401224910616271E-2"/>
          <c:h val="0.1996239946408431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5469406524016684E-2"/>
          <c:y val="6.3414634146341464E-2"/>
          <c:w val="0.86246090978476087"/>
          <c:h val="0.82682926829268288"/>
        </c:manualLayout>
      </c:layout>
      <c:scatterChart>
        <c:scatterStyle val="smoothMarker"/>
        <c:varyColors val="0"/>
        <c:ser>
          <c:idx val="0"/>
          <c:order val="0"/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trendline>
            <c:spPr>
              <a:ln w="25400">
                <a:solidFill>
                  <a:srgbClr val="000000"/>
                </a:solidFill>
                <a:prstDash val="solid"/>
              </a:ln>
            </c:spPr>
            <c:trendlineType val="exp"/>
            <c:dispRSqr val="1"/>
            <c:dispEq val="1"/>
            <c:trendlineLbl>
              <c:layout>
                <c:manualLayout>
                  <c:x val="-0.21333469943322186"/>
                  <c:y val="0.10144523397989882"/>
                </c:manualLayout>
              </c:layout>
              <c:numFmt formatCode="General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</c:trendlineLbl>
          </c:trendline>
          <c:xVal>
            <c:numRef>
              <c:f>Summary!$B$114:$I$114</c:f>
              <c:numCache>
                <c:formatCode>General</c:formatCode>
                <c:ptCount val="8"/>
                <c:pt idx="0">
                  <c:v>232</c:v>
                </c:pt>
                <c:pt idx="2">
                  <c:v>327</c:v>
                </c:pt>
                <c:pt idx="4">
                  <c:v>441</c:v>
                </c:pt>
                <c:pt idx="6">
                  <c:v>593</c:v>
                </c:pt>
              </c:numCache>
            </c:numRef>
          </c:xVal>
          <c:yVal>
            <c:numRef>
              <c:f>Summary!$B$146:$H$146</c:f>
              <c:numCache>
                <c:formatCode>General</c:formatCode>
                <c:ptCount val="7"/>
                <c:pt idx="0">
                  <c:v>4.2060067020974284E-2</c:v>
                </c:pt>
                <c:pt idx="2">
                  <c:v>3.1148493589274809E-2</c:v>
                </c:pt>
                <c:pt idx="4">
                  <c:v>2.3403151927169241E-2</c:v>
                </c:pt>
                <c:pt idx="6">
                  <c:v>2.6967941604993374E-2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2434472"/>
        <c:axId val="332434080"/>
      </c:scatterChart>
      <c:valAx>
        <c:axId val="332434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2434080"/>
        <c:crosses val="autoZero"/>
        <c:crossBetween val="midCat"/>
      </c:valAx>
      <c:valAx>
        <c:axId val="33243408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2434472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smoothMarker"/>
        <c:varyColors val="0"/>
        <c:ser>
          <c:idx val="0"/>
          <c:order val="0"/>
          <c:spPr>
            <a:ln w="285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Modelled!$A$1:$A$888</c:f>
              <c:numCache>
                <c:formatCode>General</c:formatCode>
                <c:ptCount val="888"/>
                <c:pt idx="0">
                  <c:v>4.1666666666666664E-2</c:v>
                </c:pt>
                <c:pt idx="1">
                  <c:v>8.3333333333333329E-2</c:v>
                </c:pt>
                <c:pt idx="2">
                  <c:v>0.125</c:v>
                </c:pt>
                <c:pt idx="3">
                  <c:v>0.16666666666666666</c:v>
                </c:pt>
                <c:pt idx="4">
                  <c:v>0.20833333333333331</c:v>
                </c:pt>
                <c:pt idx="5">
                  <c:v>0.24999999999999997</c:v>
                </c:pt>
                <c:pt idx="6">
                  <c:v>0.29166666666666669</c:v>
                </c:pt>
                <c:pt idx="7">
                  <c:v>0.33333333333333331</c:v>
                </c:pt>
                <c:pt idx="8">
                  <c:v>0.375</c:v>
                </c:pt>
                <c:pt idx="9">
                  <c:v>0.41666666666666669</c:v>
                </c:pt>
                <c:pt idx="10">
                  <c:v>0.45833333333333331</c:v>
                </c:pt>
                <c:pt idx="11">
                  <c:v>0.5</c:v>
                </c:pt>
                <c:pt idx="12">
                  <c:v>0.54166666666666663</c:v>
                </c:pt>
                <c:pt idx="13">
                  <c:v>0.58333333333333326</c:v>
                </c:pt>
                <c:pt idx="14">
                  <c:v>0.62499999999999989</c:v>
                </c:pt>
                <c:pt idx="15">
                  <c:v>0.66666666666666663</c:v>
                </c:pt>
                <c:pt idx="16">
                  <c:v>0.70833333333333326</c:v>
                </c:pt>
                <c:pt idx="17">
                  <c:v>0.74999999999999989</c:v>
                </c:pt>
                <c:pt idx="18">
                  <c:v>0.79166666666666663</c:v>
                </c:pt>
                <c:pt idx="19">
                  <c:v>0.83333333333333326</c:v>
                </c:pt>
                <c:pt idx="20">
                  <c:v>0.87499999999999989</c:v>
                </c:pt>
                <c:pt idx="21">
                  <c:v>0.91666666666666663</c:v>
                </c:pt>
                <c:pt idx="22">
                  <c:v>0.95833333333333326</c:v>
                </c:pt>
                <c:pt idx="23">
                  <c:v>0.99999999999999989</c:v>
                </c:pt>
                <c:pt idx="24">
                  <c:v>1.0416666666666667</c:v>
                </c:pt>
                <c:pt idx="25">
                  <c:v>1.0833333333333333</c:v>
                </c:pt>
                <c:pt idx="26">
                  <c:v>1.125</c:v>
                </c:pt>
                <c:pt idx="27">
                  <c:v>1.1666666666666667</c:v>
                </c:pt>
                <c:pt idx="28">
                  <c:v>1.2083333333333333</c:v>
                </c:pt>
                <c:pt idx="29">
                  <c:v>1.25</c:v>
                </c:pt>
                <c:pt idx="30">
                  <c:v>1.2916666666666667</c:v>
                </c:pt>
                <c:pt idx="31">
                  <c:v>1.3333333333333333</c:v>
                </c:pt>
                <c:pt idx="32">
                  <c:v>1.375</c:v>
                </c:pt>
                <c:pt idx="33">
                  <c:v>1.4166666666666667</c:v>
                </c:pt>
                <c:pt idx="34">
                  <c:v>1.4583333333333333</c:v>
                </c:pt>
                <c:pt idx="35">
                  <c:v>1.5</c:v>
                </c:pt>
                <c:pt idx="36">
                  <c:v>1.5416666666666667</c:v>
                </c:pt>
                <c:pt idx="37">
                  <c:v>1.5833333333333333</c:v>
                </c:pt>
                <c:pt idx="38">
                  <c:v>1.625</c:v>
                </c:pt>
                <c:pt idx="39">
                  <c:v>1.6666666666666667</c:v>
                </c:pt>
                <c:pt idx="40">
                  <c:v>1.7083333333333333</c:v>
                </c:pt>
                <c:pt idx="41">
                  <c:v>1.75</c:v>
                </c:pt>
                <c:pt idx="42">
                  <c:v>1.7916666666666667</c:v>
                </c:pt>
                <c:pt idx="43">
                  <c:v>1.8333333333333333</c:v>
                </c:pt>
                <c:pt idx="44">
                  <c:v>1.875</c:v>
                </c:pt>
                <c:pt idx="45">
                  <c:v>1.9166666666666667</c:v>
                </c:pt>
                <c:pt idx="46">
                  <c:v>1.9583333333333333</c:v>
                </c:pt>
                <c:pt idx="47">
                  <c:v>2</c:v>
                </c:pt>
                <c:pt idx="48">
                  <c:v>2.0416666666666665</c:v>
                </c:pt>
                <c:pt idx="49">
                  <c:v>2.083333333333333</c:v>
                </c:pt>
                <c:pt idx="50">
                  <c:v>2.1249999999999996</c:v>
                </c:pt>
                <c:pt idx="51">
                  <c:v>2.1666666666666665</c:v>
                </c:pt>
                <c:pt idx="52">
                  <c:v>2.208333333333333</c:v>
                </c:pt>
                <c:pt idx="53">
                  <c:v>2.2499999999999996</c:v>
                </c:pt>
                <c:pt idx="54">
                  <c:v>2.2916666666666665</c:v>
                </c:pt>
                <c:pt idx="55">
                  <c:v>2.333333333333333</c:v>
                </c:pt>
                <c:pt idx="56">
                  <c:v>2.3749999999999996</c:v>
                </c:pt>
                <c:pt idx="57">
                  <c:v>2.4166666666666665</c:v>
                </c:pt>
                <c:pt idx="58">
                  <c:v>2.458333333333333</c:v>
                </c:pt>
                <c:pt idx="59">
                  <c:v>2.4999999999999996</c:v>
                </c:pt>
                <c:pt idx="60">
                  <c:v>2.5416666666666665</c:v>
                </c:pt>
                <c:pt idx="61">
                  <c:v>2.583333333333333</c:v>
                </c:pt>
                <c:pt idx="62">
                  <c:v>2.6249999999999996</c:v>
                </c:pt>
                <c:pt idx="63">
                  <c:v>2.6666666666666665</c:v>
                </c:pt>
                <c:pt idx="64">
                  <c:v>2.708333333333333</c:v>
                </c:pt>
                <c:pt idx="65">
                  <c:v>2.7499999999999996</c:v>
                </c:pt>
                <c:pt idx="66">
                  <c:v>2.7916666666666665</c:v>
                </c:pt>
                <c:pt idx="67">
                  <c:v>2.833333333333333</c:v>
                </c:pt>
                <c:pt idx="68">
                  <c:v>2.8749999999999996</c:v>
                </c:pt>
                <c:pt idx="69">
                  <c:v>2.9166666666666665</c:v>
                </c:pt>
                <c:pt idx="70">
                  <c:v>2.958333333333333</c:v>
                </c:pt>
                <c:pt idx="71">
                  <c:v>2.9999999999999996</c:v>
                </c:pt>
                <c:pt idx="72">
                  <c:v>3.0416666666666665</c:v>
                </c:pt>
                <c:pt idx="73">
                  <c:v>3.083333333333333</c:v>
                </c:pt>
                <c:pt idx="74">
                  <c:v>3.1249999999999996</c:v>
                </c:pt>
                <c:pt idx="75">
                  <c:v>3.1666666666666665</c:v>
                </c:pt>
                <c:pt idx="76">
                  <c:v>3.208333333333333</c:v>
                </c:pt>
                <c:pt idx="77">
                  <c:v>3.2499999999999996</c:v>
                </c:pt>
                <c:pt idx="78">
                  <c:v>3.2916666666666665</c:v>
                </c:pt>
                <c:pt idx="79">
                  <c:v>3.333333333333333</c:v>
                </c:pt>
                <c:pt idx="80">
                  <c:v>3.3749999999999996</c:v>
                </c:pt>
                <c:pt idx="81">
                  <c:v>3.4166666666666665</c:v>
                </c:pt>
                <c:pt idx="82">
                  <c:v>3.458333333333333</c:v>
                </c:pt>
                <c:pt idx="83">
                  <c:v>3.4999999999999996</c:v>
                </c:pt>
                <c:pt idx="84">
                  <c:v>3.5416666666666665</c:v>
                </c:pt>
                <c:pt idx="85">
                  <c:v>3.583333333333333</c:v>
                </c:pt>
                <c:pt idx="86">
                  <c:v>3.6249999999999996</c:v>
                </c:pt>
                <c:pt idx="87">
                  <c:v>3.6666666666666665</c:v>
                </c:pt>
                <c:pt idx="88">
                  <c:v>3.708333333333333</c:v>
                </c:pt>
                <c:pt idx="89">
                  <c:v>3.7499999999999996</c:v>
                </c:pt>
                <c:pt idx="90">
                  <c:v>3.7916666666666665</c:v>
                </c:pt>
                <c:pt idx="91">
                  <c:v>3.833333333333333</c:v>
                </c:pt>
                <c:pt idx="92">
                  <c:v>3.8749999999999996</c:v>
                </c:pt>
                <c:pt idx="93">
                  <c:v>3.9166666666666665</c:v>
                </c:pt>
                <c:pt idx="94">
                  <c:v>3.958333333333333</c:v>
                </c:pt>
                <c:pt idx="95">
                  <c:v>3.9999999999999996</c:v>
                </c:pt>
                <c:pt idx="96">
                  <c:v>4.041666666666667</c:v>
                </c:pt>
                <c:pt idx="97">
                  <c:v>4.083333333333333</c:v>
                </c:pt>
                <c:pt idx="98">
                  <c:v>4.125</c:v>
                </c:pt>
                <c:pt idx="99">
                  <c:v>4.166666666666667</c:v>
                </c:pt>
                <c:pt idx="100">
                  <c:v>4.208333333333333</c:v>
                </c:pt>
                <c:pt idx="101">
                  <c:v>4.25</c:v>
                </c:pt>
                <c:pt idx="102">
                  <c:v>4.291666666666667</c:v>
                </c:pt>
                <c:pt idx="103">
                  <c:v>4.333333333333333</c:v>
                </c:pt>
                <c:pt idx="104">
                  <c:v>4.375</c:v>
                </c:pt>
                <c:pt idx="105">
                  <c:v>4.416666666666667</c:v>
                </c:pt>
                <c:pt idx="106">
                  <c:v>4.458333333333333</c:v>
                </c:pt>
                <c:pt idx="107">
                  <c:v>4.5</c:v>
                </c:pt>
                <c:pt idx="108">
                  <c:v>4.541666666666667</c:v>
                </c:pt>
                <c:pt idx="109">
                  <c:v>4.583333333333333</c:v>
                </c:pt>
                <c:pt idx="110">
                  <c:v>4.625</c:v>
                </c:pt>
                <c:pt idx="111">
                  <c:v>4.666666666666667</c:v>
                </c:pt>
                <c:pt idx="112">
                  <c:v>4.708333333333333</c:v>
                </c:pt>
                <c:pt idx="113">
                  <c:v>4.75</c:v>
                </c:pt>
                <c:pt idx="114">
                  <c:v>4.791666666666667</c:v>
                </c:pt>
                <c:pt idx="115">
                  <c:v>4.833333333333333</c:v>
                </c:pt>
                <c:pt idx="116">
                  <c:v>4.875</c:v>
                </c:pt>
                <c:pt idx="117">
                  <c:v>4.916666666666667</c:v>
                </c:pt>
                <c:pt idx="118">
                  <c:v>4.958333333333333</c:v>
                </c:pt>
                <c:pt idx="119">
                  <c:v>5</c:v>
                </c:pt>
                <c:pt idx="120">
                  <c:v>5.041666666666667</c:v>
                </c:pt>
                <c:pt idx="121">
                  <c:v>5.083333333333333</c:v>
                </c:pt>
                <c:pt idx="122">
                  <c:v>5.125</c:v>
                </c:pt>
                <c:pt idx="123">
                  <c:v>5.166666666666667</c:v>
                </c:pt>
                <c:pt idx="124">
                  <c:v>5.208333333333333</c:v>
                </c:pt>
                <c:pt idx="125">
                  <c:v>5.25</c:v>
                </c:pt>
                <c:pt idx="126">
                  <c:v>5.291666666666667</c:v>
                </c:pt>
                <c:pt idx="127">
                  <c:v>5.333333333333333</c:v>
                </c:pt>
                <c:pt idx="128">
                  <c:v>5.375</c:v>
                </c:pt>
                <c:pt idx="129">
                  <c:v>5.416666666666667</c:v>
                </c:pt>
                <c:pt idx="130">
                  <c:v>5.458333333333333</c:v>
                </c:pt>
                <c:pt idx="131">
                  <c:v>5.5</c:v>
                </c:pt>
                <c:pt idx="132">
                  <c:v>5.541666666666667</c:v>
                </c:pt>
                <c:pt idx="133">
                  <c:v>5.583333333333333</c:v>
                </c:pt>
                <c:pt idx="134">
                  <c:v>5.625</c:v>
                </c:pt>
                <c:pt idx="135">
                  <c:v>5.666666666666667</c:v>
                </c:pt>
                <c:pt idx="136">
                  <c:v>5.708333333333333</c:v>
                </c:pt>
                <c:pt idx="137">
                  <c:v>5.75</c:v>
                </c:pt>
                <c:pt idx="138">
                  <c:v>5.791666666666667</c:v>
                </c:pt>
                <c:pt idx="139">
                  <c:v>5.833333333333333</c:v>
                </c:pt>
                <c:pt idx="140">
                  <c:v>5.875</c:v>
                </c:pt>
                <c:pt idx="141">
                  <c:v>5.916666666666667</c:v>
                </c:pt>
                <c:pt idx="142">
                  <c:v>5.958333333333333</c:v>
                </c:pt>
                <c:pt idx="143">
                  <c:v>6</c:v>
                </c:pt>
                <c:pt idx="144">
                  <c:v>6.041666666666667</c:v>
                </c:pt>
                <c:pt idx="145">
                  <c:v>6.083333333333333</c:v>
                </c:pt>
                <c:pt idx="146">
                  <c:v>6.125</c:v>
                </c:pt>
                <c:pt idx="147">
                  <c:v>6.166666666666667</c:v>
                </c:pt>
                <c:pt idx="148">
                  <c:v>6.208333333333333</c:v>
                </c:pt>
                <c:pt idx="149">
                  <c:v>6.25</c:v>
                </c:pt>
                <c:pt idx="150">
                  <c:v>6.291666666666667</c:v>
                </c:pt>
                <c:pt idx="151">
                  <c:v>6.333333333333333</c:v>
                </c:pt>
                <c:pt idx="152">
                  <c:v>6.375</c:v>
                </c:pt>
                <c:pt idx="153">
                  <c:v>6.416666666666667</c:v>
                </c:pt>
                <c:pt idx="154">
                  <c:v>6.458333333333333</c:v>
                </c:pt>
                <c:pt idx="155">
                  <c:v>6.5</c:v>
                </c:pt>
                <c:pt idx="156">
                  <c:v>6.541666666666667</c:v>
                </c:pt>
                <c:pt idx="157">
                  <c:v>6.583333333333333</c:v>
                </c:pt>
                <c:pt idx="158">
                  <c:v>6.625</c:v>
                </c:pt>
                <c:pt idx="159">
                  <c:v>6.666666666666667</c:v>
                </c:pt>
                <c:pt idx="160">
                  <c:v>6.708333333333333</c:v>
                </c:pt>
                <c:pt idx="161">
                  <c:v>6.75</c:v>
                </c:pt>
                <c:pt idx="162">
                  <c:v>6.791666666666667</c:v>
                </c:pt>
                <c:pt idx="163">
                  <c:v>6.833333333333333</c:v>
                </c:pt>
                <c:pt idx="164">
                  <c:v>6.875</c:v>
                </c:pt>
                <c:pt idx="165">
                  <c:v>6.916666666666667</c:v>
                </c:pt>
                <c:pt idx="166">
                  <c:v>6.958333333333333</c:v>
                </c:pt>
                <c:pt idx="167">
                  <c:v>7</c:v>
                </c:pt>
                <c:pt idx="168">
                  <c:v>7.041666666666667</c:v>
                </c:pt>
                <c:pt idx="169">
                  <c:v>7.083333333333333</c:v>
                </c:pt>
                <c:pt idx="170">
                  <c:v>7.125</c:v>
                </c:pt>
                <c:pt idx="171">
                  <c:v>7.166666666666667</c:v>
                </c:pt>
                <c:pt idx="172">
                  <c:v>7.208333333333333</c:v>
                </c:pt>
                <c:pt idx="173">
                  <c:v>7.25</c:v>
                </c:pt>
                <c:pt idx="174">
                  <c:v>7.291666666666667</c:v>
                </c:pt>
                <c:pt idx="175">
                  <c:v>7.333333333333333</c:v>
                </c:pt>
                <c:pt idx="176">
                  <c:v>7.375</c:v>
                </c:pt>
                <c:pt idx="177">
                  <c:v>7.416666666666667</c:v>
                </c:pt>
                <c:pt idx="178">
                  <c:v>7.458333333333333</c:v>
                </c:pt>
                <c:pt idx="179">
                  <c:v>7.5</c:v>
                </c:pt>
                <c:pt idx="180">
                  <c:v>7.541666666666667</c:v>
                </c:pt>
                <c:pt idx="181">
                  <c:v>7.583333333333333</c:v>
                </c:pt>
                <c:pt idx="182">
                  <c:v>7.625</c:v>
                </c:pt>
                <c:pt idx="183">
                  <c:v>7.666666666666667</c:v>
                </c:pt>
                <c:pt idx="184">
                  <c:v>7.708333333333333</c:v>
                </c:pt>
                <c:pt idx="185">
                  <c:v>7.75</c:v>
                </c:pt>
                <c:pt idx="186">
                  <c:v>7.791666666666667</c:v>
                </c:pt>
                <c:pt idx="187">
                  <c:v>7.833333333333333</c:v>
                </c:pt>
                <c:pt idx="188">
                  <c:v>7.875</c:v>
                </c:pt>
                <c:pt idx="189">
                  <c:v>7.916666666666667</c:v>
                </c:pt>
                <c:pt idx="190">
                  <c:v>7.958333333333333</c:v>
                </c:pt>
                <c:pt idx="191">
                  <c:v>8</c:v>
                </c:pt>
                <c:pt idx="192">
                  <c:v>8.0416666666666661</c:v>
                </c:pt>
                <c:pt idx="193">
                  <c:v>8.0833333333333321</c:v>
                </c:pt>
                <c:pt idx="194">
                  <c:v>8.1249999999999982</c:v>
                </c:pt>
                <c:pt idx="195">
                  <c:v>8.1666666666666661</c:v>
                </c:pt>
                <c:pt idx="196">
                  <c:v>8.2083333333333321</c:v>
                </c:pt>
                <c:pt idx="197">
                  <c:v>8.2499999999999982</c:v>
                </c:pt>
                <c:pt idx="198">
                  <c:v>8.2916666666666661</c:v>
                </c:pt>
                <c:pt idx="199">
                  <c:v>8.3333333333333321</c:v>
                </c:pt>
                <c:pt idx="200">
                  <c:v>8.3749999999999982</c:v>
                </c:pt>
                <c:pt idx="201">
                  <c:v>8.4166666666666661</c:v>
                </c:pt>
                <c:pt idx="202">
                  <c:v>8.4583333333333321</c:v>
                </c:pt>
                <c:pt idx="203">
                  <c:v>8.4999999999999982</c:v>
                </c:pt>
                <c:pt idx="204">
                  <c:v>8.5416666666666661</c:v>
                </c:pt>
                <c:pt idx="205">
                  <c:v>8.5833333333333321</c:v>
                </c:pt>
                <c:pt idx="206">
                  <c:v>8.6249999999999982</c:v>
                </c:pt>
                <c:pt idx="207">
                  <c:v>8.6666666666666661</c:v>
                </c:pt>
                <c:pt idx="208">
                  <c:v>8.7083333333333321</c:v>
                </c:pt>
                <c:pt idx="209">
                  <c:v>8.7499999999999982</c:v>
                </c:pt>
                <c:pt idx="210">
                  <c:v>8.7916666666666661</c:v>
                </c:pt>
                <c:pt idx="211">
                  <c:v>8.8333333333333321</c:v>
                </c:pt>
                <c:pt idx="212">
                  <c:v>8.8749999999999982</c:v>
                </c:pt>
                <c:pt idx="213">
                  <c:v>8.9166666666666661</c:v>
                </c:pt>
                <c:pt idx="214">
                  <c:v>8.9583333333333321</c:v>
                </c:pt>
                <c:pt idx="215">
                  <c:v>8.9999999999999982</c:v>
                </c:pt>
                <c:pt idx="216">
                  <c:v>9.0416666666666661</c:v>
                </c:pt>
                <c:pt idx="217">
                  <c:v>9.0833333333333321</c:v>
                </c:pt>
                <c:pt idx="218">
                  <c:v>9.1249999999999982</c:v>
                </c:pt>
                <c:pt idx="219">
                  <c:v>9.1666666666666661</c:v>
                </c:pt>
                <c:pt idx="220">
                  <c:v>9.2083333333333321</c:v>
                </c:pt>
                <c:pt idx="221">
                  <c:v>9.2499999999999982</c:v>
                </c:pt>
                <c:pt idx="222">
                  <c:v>9.2916666666666661</c:v>
                </c:pt>
                <c:pt idx="223">
                  <c:v>9.3333333333333321</c:v>
                </c:pt>
                <c:pt idx="224">
                  <c:v>9.3749999999999982</c:v>
                </c:pt>
                <c:pt idx="225">
                  <c:v>9.4166666666666661</c:v>
                </c:pt>
                <c:pt idx="226">
                  <c:v>9.4583333333333321</c:v>
                </c:pt>
                <c:pt idx="227">
                  <c:v>9.4999999999999982</c:v>
                </c:pt>
                <c:pt idx="228">
                  <c:v>9.5416666666666661</c:v>
                </c:pt>
                <c:pt idx="229">
                  <c:v>9.5833333333333321</c:v>
                </c:pt>
                <c:pt idx="230">
                  <c:v>9.6249999999999982</c:v>
                </c:pt>
                <c:pt idx="231">
                  <c:v>9.6666666666666661</c:v>
                </c:pt>
                <c:pt idx="232">
                  <c:v>9.7083333333333321</c:v>
                </c:pt>
                <c:pt idx="233">
                  <c:v>9.7499999999999982</c:v>
                </c:pt>
                <c:pt idx="234">
                  <c:v>9.7916666666666661</c:v>
                </c:pt>
                <c:pt idx="235">
                  <c:v>9.8333333333333321</c:v>
                </c:pt>
                <c:pt idx="236">
                  <c:v>9.8749999999999982</c:v>
                </c:pt>
                <c:pt idx="237">
                  <c:v>9.9166666666666661</c:v>
                </c:pt>
                <c:pt idx="238">
                  <c:v>9.9583333333333321</c:v>
                </c:pt>
                <c:pt idx="239">
                  <c:v>9.9999999999999982</c:v>
                </c:pt>
                <c:pt idx="240">
                  <c:v>10.041666666666666</c:v>
                </c:pt>
                <c:pt idx="241">
                  <c:v>10.083333333333332</c:v>
                </c:pt>
                <c:pt idx="242">
                  <c:v>10.124999999999998</c:v>
                </c:pt>
                <c:pt idx="243">
                  <c:v>10.166666666666666</c:v>
                </c:pt>
                <c:pt idx="244">
                  <c:v>10.208333333333332</c:v>
                </c:pt>
                <c:pt idx="245">
                  <c:v>10.249999999999998</c:v>
                </c:pt>
                <c:pt idx="246">
                  <c:v>10.291666666666666</c:v>
                </c:pt>
                <c:pt idx="247">
                  <c:v>10.333333333333332</c:v>
                </c:pt>
                <c:pt idx="248">
                  <c:v>10.374999999999998</c:v>
                </c:pt>
                <c:pt idx="249">
                  <c:v>10.416666666666666</c:v>
                </c:pt>
                <c:pt idx="250">
                  <c:v>10.458333333333332</c:v>
                </c:pt>
                <c:pt idx="251">
                  <c:v>10.499999999999998</c:v>
                </c:pt>
                <c:pt idx="252">
                  <c:v>10.541666666666666</c:v>
                </c:pt>
                <c:pt idx="253">
                  <c:v>10.583333333333332</c:v>
                </c:pt>
                <c:pt idx="254">
                  <c:v>10.624999999999998</c:v>
                </c:pt>
                <c:pt idx="255">
                  <c:v>10.666666666666666</c:v>
                </c:pt>
                <c:pt idx="256">
                  <c:v>10.708333333333332</c:v>
                </c:pt>
                <c:pt idx="257">
                  <c:v>10.749999999999998</c:v>
                </c:pt>
                <c:pt idx="258">
                  <c:v>10.791666666666666</c:v>
                </c:pt>
                <c:pt idx="259">
                  <c:v>10.833333333333332</c:v>
                </c:pt>
                <c:pt idx="260">
                  <c:v>10.874999999999998</c:v>
                </c:pt>
                <c:pt idx="261">
                  <c:v>10.916666666666666</c:v>
                </c:pt>
                <c:pt idx="262">
                  <c:v>10.958333333333332</c:v>
                </c:pt>
                <c:pt idx="263">
                  <c:v>10.999999999999998</c:v>
                </c:pt>
                <c:pt idx="264">
                  <c:v>11.041666666666666</c:v>
                </c:pt>
                <c:pt idx="265">
                  <c:v>11.083333333333332</c:v>
                </c:pt>
                <c:pt idx="266">
                  <c:v>11.124999999999998</c:v>
                </c:pt>
                <c:pt idx="267">
                  <c:v>11.166666666666666</c:v>
                </c:pt>
                <c:pt idx="268">
                  <c:v>11.208333333333332</c:v>
                </c:pt>
                <c:pt idx="269">
                  <c:v>11.249999999999998</c:v>
                </c:pt>
                <c:pt idx="270">
                  <c:v>11.291666666666666</c:v>
                </c:pt>
                <c:pt idx="271">
                  <c:v>11.333333333333332</c:v>
                </c:pt>
                <c:pt idx="272">
                  <c:v>11.374999999999998</c:v>
                </c:pt>
                <c:pt idx="273">
                  <c:v>11.416666666666666</c:v>
                </c:pt>
                <c:pt idx="274">
                  <c:v>11.458333333333332</c:v>
                </c:pt>
                <c:pt idx="275">
                  <c:v>11.499999999999998</c:v>
                </c:pt>
                <c:pt idx="276">
                  <c:v>11.541666666666666</c:v>
                </c:pt>
                <c:pt idx="277">
                  <c:v>11.583333333333332</c:v>
                </c:pt>
                <c:pt idx="278">
                  <c:v>11.624999999999998</c:v>
                </c:pt>
                <c:pt idx="279">
                  <c:v>11.666666666666666</c:v>
                </c:pt>
                <c:pt idx="280">
                  <c:v>11.708333333333332</c:v>
                </c:pt>
                <c:pt idx="281">
                  <c:v>11.749999999999998</c:v>
                </c:pt>
                <c:pt idx="282">
                  <c:v>11.791666666666666</c:v>
                </c:pt>
                <c:pt idx="283">
                  <c:v>11.833333333333332</c:v>
                </c:pt>
                <c:pt idx="284">
                  <c:v>11.874999999999998</c:v>
                </c:pt>
                <c:pt idx="285">
                  <c:v>11.916666666666666</c:v>
                </c:pt>
                <c:pt idx="286">
                  <c:v>11.958333333333332</c:v>
                </c:pt>
                <c:pt idx="287">
                  <c:v>11.999999999999998</c:v>
                </c:pt>
                <c:pt idx="288">
                  <c:v>12.041666666666666</c:v>
                </c:pt>
                <c:pt idx="289">
                  <c:v>12.083333333333332</c:v>
                </c:pt>
                <c:pt idx="290">
                  <c:v>12.124999999999998</c:v>
                </c:pt>
                <c:pt idx="291">
                  <c:v>12.166666666666666</c:v>
                </c:pt>
                <c:pt idx="292">
                  <c:v>12.208333333333332</c:v>
                </c:pt>
                <c:pt idx="293">
                  <c:v>12.249999999999998</c:v>
                </c:pt>
                <c:pt idx="294">
                  <c:v>12.291666666666666</c:v>
                </c:pt>
                <c:pt idx="295">
                  <c:v>12.333333333333332</c:v>
                </c:pt>
                <c:pt idx="296">
                  <c:v>12.374999999999998</c:v>
                </c:pt>
                <c:pt idx="297">
                  <c:v>12.416666666666666</c:v>
                </c:pt>
                <c:pt idx="298">
                  <c:v>12.458333333333332</c:v>
                </c:pt>
                <c:pt idx="299">
                  <c:v>12.499999999999998</c:v>
                </c:pt>
                <c:pt idx="300">
                  <c:v>12.541666666666666</c:v>
                </c:pt>
                <c:pt idx="301">
                  <c:v>12.583333333333332</c:v>
                </c:pt>
                <c:pt idx="302">
                  <c:v>12.624999999999998</c:v>
                </c:pt>
                <c:pt idx="303">
                  <c:v>12.666666666666666</c:v>
                </c:pt>
                <c:pt idx="304">
                  <c:v>12.708333333333332</c:v>
                </c:pt>
                <c:pt idx="305">
                  <c:v>12.749999999999998</c:v>
                </c:pt>
                <c:pt idx="306">
                  <c:v>12.791666666666666</c:v>
                </c:pt>
                <c:pt idx="307">
                  <c:v>12.833333333333332</c:v>
                </c:pt>
                <c:pt idx="308">
                  <c:v>12.874999999999998</c:v>
                </c:pt>
                <c:pt idx="309">
                  <c:v>12.916666666666666</c:v>
                </c:pt>
                <c:pt idx="310">
                  <c:v>12.958333333333332</c:v>
                </c:pt>
                <c:pt idx="311">
                  <c:v>12.999999999999998</c:v>
                </c:pt>
                <c:pt idx="312">
                  <c:v>13.041666666666666</c:v>
                </c:pt>
                <c:pt idx="313">
                  <c:v>13.083333333333332</c:v>
                </c:pt>
                <c:pt idx="314">
                  <c:v>13.124999999999998</c:v>
                </c:pt>
                <c:pt idx="315">
                  <c:v>13.166666666666666</c:v>
                </c:pt>
                <c:pt idx="316">
                  <c:v>13.208333333333332</c:v>
                </c:pt>
                <c:pt idx="317">
                  <c:v>13.249999999999998</c:v>
                </c:pt>
                <c:pt idx="318">
                  <c:v>13.291666666666666</c:v>
                </c:pt>
                <c:pt idx="319">
                  <c:v>13.333333333333332</c:v>
                </c:pt>
                <c:pt idx="320">
                  <c:v>13.374999999999998</c:v>
                </c:pt>
                <c:pt idx="321">
                  <c:v>13.416666666666666</c:v>
                </c:pt>
                <c:pt idx="322">
                  <c:v>13.458333333333332</c:v>
                </c:pt>
                <c:pt idx="323">
                  <c:v>13.499999999999998</c:v>
                </c:pt>
                <c:pt idx="324">
                  <c:v>13.541666666666666</c:v>
                </c:pt>
                <c:pt idx="325">
                  <c:v>13.583333333333332</c:v>
                </c:pt>
                <c:pt idx="326">
                  <c:v>13.624999999999998</c:v>
                </c:pt>
                <c:pt idx="327">
                  <c:v>13.666666666666666</c:v>
                </c:pt>
                <c:pt idx="328">
                  <c:v>13.708333333333332</c:v>
                </c:pt>
                <c:pt idx="329">
                  <c:v>13.749999999999998</c:v>
                </c:pt>
                <c:pt idx="330">
                  <c:v>13.791666666666666</c:v>
                </c:pt>
                <c:pt idx="331">
                  <c:v>13.833333333333332</c:v>
                </c:pt>
                <c:pt idx="332">
                  <c:v>13.874999999999998</c:v>
                </c:pt>
                <c:pt idx="333">
                  <c:v>13.916666666666666</c:v>
                </c:pt>
                <c:pt idx="334">
                  <c:v>13.958333333333332</c:v>
                </c:pt>
                <c:pt idx="335">
                  <c:v>13.999999999999998</c:v>
                </c:pt>
                <c:pt idx="336">
                  <c:v>14.041666666666666</c:v>
                </c:pt>
                <c:pt idx="337">
                  <c:v>14.083333333333332</c:v>
                </c:pt>
                <c:pt idx="338">
                  <c:v>14.124999999999998</c:v>
                </c:pt>
                <c:pt idx="339">
                  <c:v>14.166666666666666</c:v>
                </c:pt>
                <c:pt idx="340">
                  <c:v>14.208333333333332</c:v>
                </c:pt>
                <c:pt idx="341">
                  <c:v>14.249999999999998</c:v>
                </c:pt>
                <c:pt idx="342">
                  <c:v>14.291666666666666</c:v>
                </c:pt>
                <c:pt idx="343">
                  <c:v>14.333333333333332</c:v>
                </c:pt>
                <c:pt idx="344">
                  <c:v>14.374999999999998</c:v>
                </c:pt>
                <c:pt idx="345">
                  <c:v>14.416666666666666</c:v>
                </c:pt>
                <c:pt idx="346">
                  <c:v>14.458333333333332</c:v>
                </c:pt>
                <c:pt idx="347">
                  <c:v>14.499999999999998</c:v>
                </c:pt>
                <c:pt idx="348">
                  <c:v>14.541666666666666</c:v>
                </c:pt>
                <c:pt idx="349">
                  <c:v>14.583333333333332</c:v>
                </c:pt>
                <c:pt idx="350">
                  <c:v>14.624999999999998</c:v>
                </c:pt>
                <c:pt idx="351">
                  <c:v>14.666666666666666</c:v>
                </c:pt>
                <c:pt idx="352">
                  <c:v>14.708333333333332</c:v>
                </c:pt>
                <c:pt idx="353">
                  <c:v>14.749999999999998</c:v>
                </c:pt>
                <c:pt idx="354">
                  <c:v>14.791666666666666</c:v>
                </c:pt>
                <c:pt idx="355">
                  <c:v>14.833333333333332</c:v>
                </c:pt>
                <c:pt idx="356">
                  <c:v>14.874999999999998</c:v>
                </c:pt>
                <c:pt idx="357">
                  <c:v>14.916666666666666</c:v>
                </c:pt>
                <c:pt idx="358">
                  <c:v>14.958333333333332</c:v>
                </c:pt>
                <c:pt idx="359">
                  <c:v>14.999999999999998</c:v>
                </c:pt>
                <c:pt idx="360">
                  <c:v>15.041666666666666</c:v>
                </c:pt>
                <c:pt idx="361">
                  <c:v>15.083333333333332</c:v>
                </c:pt>
                <c:pt idx="362">
                  <c:v>15.124999999999998</c:v>
                </c:pt>
                <c:pt idx="363">
                  <c:v>15.166666666666666</c:v>
                </c:pt>
                <c:pt idx="364">
                  <c:v>15.208333333333332</c:v>
                </c:pt>
                <c:pt idx="365">
                  <c:v>15.249999999999998</c:v>
                </c:pt>
                <c:pt idx="366">
                  <c:v>15.291666666666666</c:v>
                </c:pt>
                <c:pt idx="367">
                  <c:v>15.333333333333332</c:v>
                </c:pt>
                <c:pt idx="368">
                  <c:v>15.374999999999998</c:v>
                </c:pt>
                <c:pt idx="369">
                  <c:v>15.416666666666666</c:v>
                </c:pt>
                <c:pt idx="370">
                  <c:v>15.458333333333332</c:v>
                </c:pt>
                <c:pt idx="371">
                  <c:v>15.499999999999998</c:v>
                </c:pt>
                <c:pt idx="372">
                  <c:v>15.541666666666666</c:v>
                </c:pt>
                <c:pt idx="373">
                  <c:v>15.583333333333332</c:v>
                </c:pt>
                <c:pt idx="374">
                  <c:v>15.624999999999998</c:v>
                </c:pt>
                <c:pt idx="375">
                  <c:v>15.666666666666666</c:v>
                </c:pt>
                <c:pt idx="376">
                  <c:v>15.708333333333332</c:v>
                </c:pt>
                <c:pt idx="377">
                  <c:v>15.749999999999998</c:v>
                </c:pt>
                <c:pt idx="378">
                  <c:v>15.791666666666666</c:v>
                </c:pt>
                <c:pt idx="379">
                  <c:v>15.833333333333332</c:v>
                </c:pt>
                <c:pt idx="380">
                  <c:v>15.874999999999998</c:v>
                </c:pt>
                <c:pt idx="381">
                  <c:v>15.916666666666666</c:v>
                </c:pt>
                <c:pt idx="382">
                  <c:v>15.958333333333332</c:v>
                </c:pt>
                <c:pt idx="383">
                  <c:v>15.999999999999998</c:v>
                </c:pt>
                <c:pt idx="384">
                  <c:v>16.041666666666668</c:v>
                </c:pt>
                <c:pt idx="385">
                  <c:v>16.083333333333332</c:v>
                </c:pt>
                <c:pt idx="386">
                  <c:v>16.125</c:v>
                </c:pt>
                <c:pt idx="387">
                  <c:v>16.166666666666668</c:v>
                </c:pt>
                <c:pt idx="388">
                  <c:v>16.208333333333332</c:v>
                </c:pt>
                <c:pt idx="389">
                  <c:v>16.25</c:v>
                </c:pt>
                <c:pt idx="390">
                  <c:v>16.291666666666668</c:v>
                </c:pt>
                <c:pt idx="391">
                  <c:v>16.333333333333332</c:v>
                </c:pt>
                <c:pt idx="392">
                  <c:v>16.375</c:v>
                </c:pt>
                <c:pt idx="393">
                  <c:v>16.416666666666668</c:v>
                </c:pt>
                <c:pt idx="394">
                  <c:v>16.458333333333332</c:v>
                </c:pt>
                <c:pt idx="395">
                  <c:v>16.5</c:v>
                </c:pt>
                <c:pt idx="396">
                  <c:v>16.541666666666668</c:v>
                </c:pt>
                <c:pt idx="397">
                  <c:v>16.583333333333332</c:v>
                </c:pt>
                <c:pt idx="398">
                  <c:v>16.625</c:v>
                </c:pt>
                <c:pt idx="399">
                  <c:v>16.666666666666668</c:v>
                </c:pt>
                <c:pt idx="400">
                  <c:v>16.708333333333332</c:v>
                </c:pt>
                <c:pt idx="401">
                  <c:v>16.75</c:v>
                </c:pt>
                <c:pt idx="402">
                  <c:v>16.791666666666668</c:v>
                </c:pt>
                <c:pt idx="403">
                  <c:v>16.833333333333332</c:v>
                </c:pt>
                <c:pt idx="404">
                  <c:v>16.875</c:v>
                </c:pt>
                <c:pt idx="405">
                  <c:v>16.916666666666668</c:v>
                </c:pt>
                <c:pt idx="406">
                  <c:v>16.958333333333332</c:v>
                </c:pt>
                <c:pt idx="407">
                  <c:v>17</c:v>
                </c:pt>
                <c:pt idx="408">
                  <c:v>17.041666666666668</c:v>
                </c:pt>
                <c:pt idx="409">
                  <c:v>17.083333333333332</c:v>
                </c:pt>
                <c:pt idx="410">
                  <c:v>17.125</c:v>
                </c:pt>
                <c:pt idx="411">
                  <c:v>17.166666666666668</c:v>
                </c:pt>
                <c:pt idx="412">
                  <c:v>17.208333333333332</c:v>
                </c:pt>
                <c:pt idx="413">
                  <c:v>17.25</c:v>
                </c:pt>
                <c:pt idx="414">
                  <c:v>17.291666666666668</c:v>
                </c:pt>
                <c:pt idx="415">
                  <c:v>17.333333333333332</c:v>
                </c:pt>
                <c:pt idx="416">
                  <c:v>17.375</c:v>
                </c:pt>
                <c:pt idx="417">
                  <c:v>17.416666666666668</c:v>
                </c:pt>
                <c:pt idx="418">
                  <c:v>17.458333333333332</c:v>
                </c:pt>
                <c:pt idx="419">
                  <c:v>17.5</c:v>
                </c:pt>
                <c:pt idx="420">
                  <c:v>17.541666666666668</c:v>
                </c:pt>
                <c:pt idx="421">
                  <c:v>17.583333333333332</c:v>
                </c:pt>
                <c:pt idx="422">
                  <c:v>17.625</c:v>
                </c:pt>
                <c:pt idx="423">
                  <c:v>17.666666666666668</c:v>
                </c:pt>
                <c:pt idx="424">
                  <c:v>17.708333333333332</c:v>
                </c:pt>
                <c:pt idx="425">
                  <c:v>17.75</c:v>
                </c:pt>
                <c:pt idx="426">
                  <c:v>17.791666666666668</c:v>
                </c:pt>
                <c:pt idx="427">
                  <c:v>17.833333333333332</c:v>
                </c:pt>
                <c:pt idx="428">
                  <c:v>17.875</c:v>
                </c:pt>
                <c:pt idx="429">
                  <c:v>17.916666666666668</c:v>
                </c:pt>
                <c:pt idx="430">
                  <c:v>17.958333333333332</c:v>
                </c:pt>
                <c:pt idx="431">
                  <c:v>18</c:v>
                </c:pt>
                <c:pt idx="432">
                  <c:v>18.041666666666668</c:v>
                </c:pt>
                <c:pt idx="433">
                  <c:v>18.083333333333332</c:v>
                </c:pt>
                <c:pt idx="434">
                  <c:v>18.125</c:v>
                </c:pt>
                <c:pt idx="435">
                  <c:v>18.166666666666668</c:v>
                </c:pt>
                <c:pt idx="436">
                  <c:v>18.208333333333332</c:v>
                </c:pt>
                <c:pt idx="437">
                  <c:v>18.25</c:v>
                </c:pt>
                <c:pt idx="438">
                  <c:v>18.291666666666668</c:v>
                </c:pt>
                <c:pt idx="439">
                  <c:v>18.333333333333332</c:v>
                </c:pt>
                <c:pt idx="440">
                  <c:v>18.375</c:v>
                </c:pt>
                <c:pt idx="441">
                  <c:v>18.416666666666668</c:v>
                </c:pt>
                <c:pt idx="442">
                  <c:v>18.458333333333332</c:v>
                </c:pt>
                <c:pt idx="443">
                  <c:v>18.5</c:v>
                </c:pt>
                <c:pt idx="444">
                  <c:v>18.541666666666668</c:v>
                </c:pt>
                <c:pt idx="445">
                  <c:v>18.583333333333336</c:v>
                </c:pt>
                <c:pt idx="446">
                  <c:v>18.625</c:v>
                </c:pt>
                <c:pt idx="447">
                  <c:v>18.666666666666668</c:v>
                </c:pt>
                <c:pt idx="448">
                  <c:v>18.708333333333336</c:v>
                </c:pt>
                <c:pt idx="449">
                  <c:v>18.75</c:v>
                </c:pt>
                <c:pt idx="450">
                  <c:v>18.791666666666668</c:v>
                </c:pt>
                <c:pt idx="451">
                  <c:v>18.833333333333336</c:v>
                </c:pt>
                <c:pt idx="452">
                  <c:v>18.875</c:v>
                </c:pt>
                <c:pt idx="453">
                  <c:v>18.916666666666668</c:v>
                </c:pt>
                <c:pt idx="454">
                  <c:v>18.958333333333336</c:v>
                </c:pt>
                <c:pt idx="455">
                  <c:v>19</c:v>
                </c:pt>
                <c:pt idx="456">
                  <c:v>19.041666666666668</c:v>
                </c:pt>
                <c:pt idx="457">
                  <c:v>19.083333333333336</c:v>
                </c:pt>
                <c:pt idx="458">
                  <c:v>19.125</c:v>
                </c:pt>
                <c:pt idx="459">
                  <c:v>19.166666666666668</c:v>
                </c:pt>
                <c:pt idx="460">
                  <c:v>19.208333333333336</c:v>
                </c:pt>
                <c:pt idx="461">
                  <c:v>19.25</c:v>
                </c:pt>
                <c:pt idx="462">
                  <c:v>19.291666666666668</c:v>
                </c:pt>
                <c:pt idx="463">
                  <c:v>19.333333333333336</c:v>
                </c:pt>
                <c:pt idx="464">
                  <c:v>19.375</c:v>
                </c:pt>
                <c:pt idx="465">
                  <c:v>19.416666666666668</c:v>
                </c:pt>
                <c:pt idx="466">
                  <c:v>19.458333333333336</c:v>
                </c:pt>
                <c:pt idx="467">
                  <c:v>19.5</c:v>
                </c:pt>
                <c:pt idx="468">
                  <c:v>19.541666666666668</c:v>
                </c:pt>
                <c:pt idx="469">
                  <c:v>19.583333333333336</c:v>
                </c:pt>
                <c:pt idx="470">
                  <c:v>19.625</c:v>
                </c:pt>
                <c:pt idx="471">
                  <c:v>19.666666666666668</c:v>
                </c:pt>
                <c:pt idx="472">
                  <c:v>19.708333333333336</c:v>
                </c:pt>
                <c:pt idx="473">
                  <c:v>19.75</c:v>
                </c:pt>
                <c:pt idx="474">
                  <c:v>19.791666666666668</c:v>
                </c:pt>
                <c:pt idx="475">
                  <c:v>19.833333333333336</c:v>
                </c:pt>
                <c:pt idx="476">
                  <c:v>19.875</c:v>
                </c:pt>
                <c:pt idx="477">
                  <c:v>19.916666666666668</c:v>
                </c:pt>
                <c:pt idx="478">
                  <c:v>19.958333333333336</c:v>
                </c:pt>
                <c:pt idx="479">
                  <c:v>20</c:v>
                </c:pt>
                <c:pt idx="480">
                  <c:v>20.041666666666668</c:v>
                </c:pt>
                <c:pt idx="481">
                  <c:v>20.083333333333336</c:v>
                </c:pt>
                <c:pt idx="482">
                  <c:v>20.125</c:v>
                </c:pt>
                <c:pt idx="483">
                  <c:v>20.166666666666668</c:v>
                </c:pt>
                <c:pt idx="484">
                  <c:v>20.208333333333336</c:v>
                </c:pt>
                <c:pt idx="485">
                  <c:v>20.25</c:v>
                </c:pt>
                <c:pt idx="486">
                  <c:v>20.291666666666668</c:v>
                </c:pt>
                <c:pt idx="487">
                  <c:v>20.333333333333336</c:v>
                </c:pt>
                <c:pt idx="488">
                  <c:v>20.375</c:v>
                </c:pt>
                <c:pt idx="489">
                  <c:v>20.416666666666668</c:v>
                </c:pt>
                <c:pt idx="490">
                  <c:v>20.458333333333336</c:v>
                </c:pt>
                <c:pt idx="491">
                  <c:v>20.5</c:v>
                </c:pt>
                <c:pt idx="492">
                  <c:v>20.541666666666668</c:v>
                </c:pt>
                <c:pt idx="493">
                  <c:v>20.583333333333336</c:v>
                </c:pt>
                <c:pt idx="494">
                  <c:v>20.625</c:v>
                </c:pt>
                <c:pt idx="495">
                  <c:v>20.666666666666668</c:v>
                </c:pt>
                <c:pt idx="496">
                  <c:v>20.708333333333336</c:v>
                </c:pt>
                <c:pt idx="497">
                  <c:v>20.75</c:v>
                </c:pt>
                <c:pt idx="498">
                  <c:v>20.791666666666668</c:v>
                </c:pt>
                <c:pt idx="499">
                  <c:v>20.833333333333336</c:v>
                </c:pt>
                <c:pt idx="500">
                  <c:v>20.875</c:v>
                </c:pt>
                <c:pt idx="501">
                  <c:v>20.916666666666668</c:v>
                </c:pt>
                <c:pt idx="502">
                  <c:v>20.958333333333336</c:v>
                </c:pt>
                <c:pt idx="503">
                  <c:v>21</c:v>
                </c:pt>
                <c:pt idx="504">
                  <c:v>21.041666666666668</c:v>
                </c:pt>
                <c:pt idx="505">
                  <c:v>21.083333333333336</c:v>
                </c:pt>
                <c:pt idx="506">
                  <c:v>21.125</c:v>
                </c:pt>
                <c:pt idx="507">
                  <c:v>21.166666666666668</c:v>
                </c:pt>
                <c:pt idx="508">
                  <c:v>21.208333333333336</c:v>
                </c:pt>
                <c:pt idx="509">
                  <c:v>21.25</c:v>
                </c:pt>
                <c:pt idx="510">
                  <c:v>21.291666666666668</c:v>
                </c:pt>
                <c:pt idx="511">
                  <c:v>21.333333333333336</c:v>
                </c:pt>
                <c:pt idx="512">
                  <c:v>21.375</c:v>
                </c:pt>
                <c:pt idx="513">
                  <c:v>21.416666666666668</c:v>
                </c:pt>
                <c:pt idx="514">
                  <c:v>21.458333333333336</c:v>
                </c:pt>
                <c:pt idx="515">
                  <c:v>21.5</c:v>
                </c:pt>
                <c:pt idx="516">
                  <c:v>21.541666666666668</c:v>
                </c:pt>
                <c:pt idx="517">
                  <c:v>21.583333333333336</c:v>
                </c:pt>
                <c:pt idx="518">
                  <c:v>21.625</c:v>
                </c:pt>
                <c:pt idx="519">
                  <c:v>21.666666666666668</c:v>
                </c:pt>
                <c:pt idx="520">
                  <c:v>21.708333333333336</c:v>
                </c:pt>
                <c:pt idx="521">
                  <c:v>21.75</c:v>
                </c:pt>
                <c:pt idx="522">
                  <c:v>21.791666666666668</c:v>
                </c:pt>
                <c:pt idx="523">
                  <c:v>21.833333333333336</c:v>
                </c:pt>
                <c:pt idx="524">
                  <c:v>21.875</c:v>
                </c:pt>
                <c:pt idx="525">
                  <c:v>21.916666666666668</c:v>
                </c:pt>
                <c:pt idx="526">
                  <c:v>21.958333333333336</c:v>
                </c:pt>
                <c:pt idx="527">
                  <c:v>22</c:v>
                </c:pt>
                <c:pt idx="528">
                  <c:v>22.041666666666668</c:v>
                </c:pt>
                <c:pt idx="529">
                  <c:v>22.083333333333336</c:v>
                </c:pt>
                <c:pt idx="530">
                  <c:v>22.125</c:v>
                </c:pt>
                <c:pt idx="531">
                  <c:v>22.166666666666668</c:v>
                </c:pt>
                <c:pt idx="532">
                  <c:v>22.208333333333336</c:v>
                </c:pt>
                <c:pt idx="533">
                  <c:v>22.25</c:v>
                </c:pt>
                <c:pt idx="534">
                  <c:v>22.291666666666668</c:v>
                </c:pt>
                <c:pt idx="535">
                  <c:v>22.333333333333336</c:v>
                </c:pt>
                <c:pt idx="536">
                  <c:v>22.375</c:v>
                </c:pt>
                <c:pt idx="537">
                  <c:v>22.416666666666668</c:v>
                </c:pt>
                <c:pt idx="538">
                  <c:v>22.458333333333336</c:v>
                </c:pt>
                <c:pt idx="539">
                  <c:v>22.5</c:v>
                </c:pt>
                <c:pt idx="540">
                  <c:v>22.541666666666668</c:v>
                </c:pt>
                <c:pt idx="541">
                  <c:v>22.583333333333336</c:v>
                </c:pt>
                <c:pt idx="542">
                  <c:v>22.625</c:v>
                </c:pt>
                <c:pt idx="543">
                  <c:v>22.666666666666668</c:v>
                </c:pt>
                <c:pt idx="544">
                  <c:v>22.708333333333336</c:v>
                </c:pt>
                <c:pt idx="545">
                  <c:v>22.75</c:v>
                </c:pt>
                <c:pt idx="546">
                  <c:v>22.791666666666668</c:v>
                </c:pt>
                <c:pt idx="547">
                  <c:v>22.833333333333336</c:v>
                </c:pt>
                <c:pt idx="548">
                  <c:v>22.875</c:v>
                </c:pt>
                <c:pt idx="549">
                  <c:v>22.916666666666668</c:v>
                </c:pt>
                <c:pt idx="550">
                  <c:v>22.958333333333336</c:v>
                </c:pt>
                <c:pt idx="551">
                  <c:v>23</c:v>
                </c:pt>
                <c:pt idx="552">
                  <c:v>23.041666666666668</c:v>
                </c:pt>
                <c:pt idx="553">
                  <c:v>23.083333333333336</c:v>
                </c:pt>
                <c:pt idx="554">
                  <c:v>23.125</c:v>
                </c:pt>
                <c:pt idx="555">
                  <c:v>23.166666666666668</c:v>
                </c:pt>
                <c:pt idx="556">
                  <c:v>23.208333333333336</c:v>
                </c:pt>
                <c:pt idx="557">
                  <c:v>23.25</c:v>
                </c:pt>
                <c:pt idx="558">
                  <c:v>23.291666666666668</c:v>
                </c:pt>
                <c:pt idx="559">
                  <c:v>23.333333333333336</c:v>
                </c:pt>
                <c:pt idx="560">
                  <c:v>23.375</c:v>
                </c:pt>
                <c:pt idx="561">
                  <c:v>23.416666666666668</c:v>
                </c:pt>
                <c:pt idx="562">
                  <c:v>23.458333333333336</c:v>
                </c:pt>
                <c:pt idx="563">
                  <c:v>23.5</c:v>
                </c:pt>
                <c:pt idx="564">
                  <c:v>23.541666666666668</c:v>
                </c:pt>
                <c:pt idx="565">
                  <c:v>23.583333333333336</c:v>
                </c:pt>
                <c:pt idx="566">
                  <c:v>23.625</c:v>
                </c:pt>
                <c:pt idx="567">
                  <c:v>23.666666666666668</c:v>
                </c:pt>
                <c:pt idx="568">
                  <c:v>23.708333333333336</c:v>
                </c:pt>
                <c:pt idx="569">
                  <c:v>23.75</c:v>
                </c:pt>
                <c:pt idx="570">
                  <c:v>23.791666666666668</c:v>
                </c:pt>
                <c:pt idx="571">
                  <c:v>23.833333333333336</c:v>
                </c:pt>
                <c:pt idx="572">
                  <c:v>23.875</c:v>
                </c:pt>
                <c:pt idx="573">
                  <c:v>23.916666666666668</c:v>
                </c:pt>
                <c:pt idx="574">
                  <c:v>23.958333333333336</c:v>
                </c:pt>
                <c:pt idx="575">
                  <c:v>24</c:v>
                </c:pt>
                <c:pt idx="576">
                  <c:v>24.041666666666668</c:v>
                </c:pt>
                <c:pt idx="577">
                  <c:v>24.083333333333336</c:v>
                </c:pt>
                <c:pt idx="578">
                  <c:v>24.125</c:v>
                </c:pt>
                <c:pt idx="579">
                  <c:v>24.166666666666668</c:v>
                </c:pt>
                <c:pt idx="580">
                  <c:v>24.208333333333336</c:v>
                </c:pt>
                <c:pt idx="581">
                  <c:v>24.25</c:v>
                </c:pt>
                <c:pt idx="582">
                  <c:v>24.291666666666668</c:v>
                </c:pt>
                <c:pt idx="583">
                  <c:v>24.333333333333336</c:v>
                </c:pt>
                <c:pt idx="584">
                  <c:v>24.375</c:v>
                </c:pt>
                <c:pt idx="585">
                  <c:v>24.416666666666668</c:v>
                </c:pt>
                <c:pt idx="586">
                  <c:v>24.458333333333336</c:v>
                </c:pt>
                <c:pt idx="587">
                  <c:v>24.5</c:v>
                </c:pt>
                <c:pt idx="588">
                  <c:v>24.541666666666668</c:v>
                </c:pt>
                <c:pt idx="589">
                  <c:v>24.583333333333336</c:v>
                </c:pt>
                <c:pt idx="590">
                  <c:v>24.625</c:v>
                </c:pt>
                <c:pt idx="591">
                  <c:v>24.666666666666668</c:v>
                </c:pt>
                <c:pt idx="592">
                  <c:v>24.708333333333336</c:v>
                </c:pt>
                <c:pt idx="593">
                  <c:v>24.75</c:v>
                </c:pt>
                <c:pt idx="594">
                  <c:v>24.791666666666668</c:v>
                </c:pt>
                <c:pt idx="595">
                  <c:v>24.833333333333336</c:v>
                </c:pt>
                <c:pt idx="596">
                  <c:v>24.875</c:v>
                </c:pt>
                <c:pt idx="597">
                  <c:v>24.916666666666668</c:v>
                </c:pt>
                <c:pt idx="598">
                  <c:v>24.958333333333336</c:v>
                </c:pt>
                <c:pt idx="599">
                  <c:v>25</c:v>
                </c:pt>
                <c:pt idx="600">
                  <c:v>25.041666666666668</c:v>
                </c:pt>
                <c:pt idx="601">
                  <c:v>25.083333333333336</c:v>
                </c:pt>
                <c:pt idx="602">
                  <c:v>25.125</c:v>
                </c:pt>
                <c:pt idx="603">
                  <c:v>25.166666666666668</c:v>
                </c:pt>
                <c:pt idx="604">
                  <c:v>25.208333333333336</c:v>
                </c:pt>
                <c:pt idx="605">
                  <c:v>25.25</c:v>
                </c:pt>
                <c:pt idx="606">
                  <c:v>25.291666666666668</c:v>
                </c:pt>
                <c:pt idx="607">
                  <c:v>25.333333333333336</c:v>
                </c:pt>
                <c:pt idx="608">
                  <c:v>25.375</c:v>
                </c:pt>
                <c:pt idx="609">
                  <c:v>25.416666666666668</c:v>
                </c:pt>
                <c:pt idx="610">
                  <c:v>25.458333333333336</c:v>
                </c:pt>
                <c:pt idx="611">
                  <c:v>25.5</c:v>
                </c:pt>
                <c:pt idx="612">
                  <c:v>25.541666666666668</c:v>
                </c:pt>
                <c:pt idx="613">
                  <c:v>25.583333333333336</c:v>
                </c:pt>
                <c:pt idx="614">
                  <c:v>25.625</c:v>
                </c:pt>
                <c:pt idx="615">
                  <c:v>25.666666666666668</c:v>
                </c:pt>
                <c:pt idx="616">
                  <c:v>25.708333333333336</c:v>
                </c:pt>
                <c:pt idx="617">
                  <c:v>25.75</c:v>
                </c:pt>
                <c:pt idx="618">
                  <c:v>25.791666666666668</c:v>
                </c:pt>
                <c:pt idx="619">
                  <c:v>25.833333333333336</c:v>
                </c:pt>
                <c:pt idx="620">
                  <c:v>25.875</c:v>
                </c:pt>
                <c:pt idx="621">
                  <c:v>25.916666666666668</c:v>
                </c:pt>
                <c:pt idx="622">
                  <c:v>25.958333333333336</c:v>
                </c:pt>
                <c:pt idx="623">
                  <c:v>26</c:v>
                </c:pt>
                <c:pt idx="624">
                  <c:v>26.041666666666668</c:v>
                </c:pt>
                <c:pt idx="625">
                  <c:v>26.083333333333336</c:v>
                </c:pt>
                <c:pt idx="626">
                  <c:v>26.125</c:v>
                </c:pt>
                <c:pt idx="627">
                  <c:v>26.166666666666668</c:v>
                </c:pt>
                <c:pt idx="628">
                  <c:v>26.208333333333336</c:v>
                </c:pt>
                <c:pt idx="629">
                  <c:v>26.25</c:v>
                </c:pt>
                <c:pt idx="630">
                  <c:v>26.291666666666668</c:v>
                </c:pt>
                <c:pt idx="631">
                  <c:v>26.333333333333336</c:v>
                </c:pt>
                <c:pt idx="632">
                  <c:v>26.375</c:v>
                </c:pt>
                <c:pt idx="633">
                  <c:v>26.416666666666668</c:v>
                </c:pt>
                <c:pt idx="634">
                  <c:v>26.458333333333336</c:v>
                </c:pt>
                <c:pt idx="635">
                  <c:v>26.5</c:v>
                </c:pt>
                <c:pt idx="636">
                  <c:v>26.541666666666668</c:v>
                </c:pt>
                <c:pt idx="637">
                  <c:v>26.583333333333336</c:v>
                </c:pt>
                <c:pt idx="638">
                  <c:v>26.625</c:v>
                </c:pt>
                <c:pt idx="639">
                  <c:v>26.666666666666668</c:v>
                </c:pt>
                <c:pt idx="640">
                  <c:v>26.708333333333336</c:v>
                </c:pt>
                <c:pt idx="641">
                  <c:v>26.75</c:v>
                </c:pt>
                <c:pt idx="642">
                  <c:v>26.791666666666668</c:v>
                </c:pt>
                <c:pt idx="643">
                  <c:v>26.833333333333336</c:v>
                </c:pt>
                <c:pt idx="644">
                  <c:v>26.875</c:v>
                </c:pt>
                <c:pt idx="645">
                  <c:v>26.916666666666668</c:v>
                </c:pt>
                <c:pt idx="646">
                  <c:v>26.958333333333336</c:v>
                </c:pt>
                <c:pt idx="647">
                  <c:v>27</c:v>
                </c:pt>
                <c:pt idx="648">
                  <c:v>27.041666666666668</c:v>
                </c:pt>
                <c:pt idx="649">
                  <c:v>27.083333333333336</c:v>
                </c:pt>
                <c:pt idx="650">
                  <c:v>27.125</c:v>
                </c:pt>
                <c:pt idx="651">
                  <c:v>27.166666666666668</c:v>
                </c:pt>
                <c:pt idx="652">
                  <c:v>27.208333333333336</c:v>
                </c:pt>
                <c:pt idx="653">
                  <c:v>27.25</c:v>
                </c:pt>
                <c:pt idx="654">
                  <c:v>27.291666666666668</c:v>
                </c:pt>
                <c:pt idx="655">
                  <c:v>27.333333333333336</c:v>
                </c:pt>
                <c:pt idx="656">
                  <c:v>27.375</c:v>
                </c:pt>
                <c:pt idx="657">
                  <c:v>27.416666666666668</c:v>
                </c:pt>
                <c:pt idx="658">
                  <c:v>27.458333333333336</c:v>
                </c:pt>
                <c:pt idx="659">
                  <c:v>27.5</c:v>
                </c:pt>
                <c:pt idx="660">
                  <c:v>27.541666666666668</c:v>
                </c:pt>
                <c:pt idx="661">
                  <c:v>27.583333333333336</c:v>
                </c:pt>
                <c:pt idx="662">
                  <c:v>27.625</c:v>
                </c:pt>
                <c:pt idx="663">
                  <c:v>27.666666666666668</c:v>
                </c:pt>
                <c:pt idx="664">
                  <c:v>27.708333333333336</c:v>
                </c:pt>
                <c:pt idx="665">
                  <c:v>27.75</c:v>
                </c:pt>
                <c:pt idx="666">
                  <c:v>27.791666666666668</c:v>
                </c:pt>
                <c:pt idx="667">
                  <c:v>27.833333333333336</c:v>
                </c:pt>
                <c:pt idx="668">
                  <c:v>27.875</c:v>
                </c:pt>
                <c:pt idx="669">
                  <c:v>27.916666666666668</c:v>
                </c:pt>
                <c:pt idx="670">
                  <c:v>27.958333333333336</c:v>
                </c:pt>
                <c:pt idx="671">
                  <c:v>28</c:v>
                </c:pt>
                <c:pt idx="672">
                  <c:v>28.041666666666668</c:v>
                </c:pt>
                <c:pt idx="673">
                  <c:v>28.083333333333336</c:v>
                </c:pt>
                <c:pt idx="674">
                  <c:v>28.125</c:v>
                </c:pt>
                <c:pt idx="675">
                  <c:v>28.166666666666668</c:v>
                </c:pt>
                <c:pt idx="676">
                  <c:v>28.208333333333336</c:v>
                </c:pt>
                <c:pt idx="677">
                  <c:v>28.25</c:v>
                </c:pt>
                <c:pt idx="678">
                  <c:v>28.291666666666668</c:v>
                </c:pt>
                <c:pt idx="679">
                  <c:v>28.333333333333336</c:v>
                </c:pt>
                <c:pt idx="680">
                  <c:v>28.375</c:v>
                </c:pt>
                <c:pt idx="681">
                  <c:v>28.416666666666668</c:v>
                </c:pt>
                <c:pt idx="682">
                  <c:v>28.458333333333336</c:v>
                </c:pt>
                <c:pt idx="683">
                  <c:v>28.5</c:v>
                </c:pt>
                <c:pt idx="684">
                  <c:v>28.541666666666668</c:v>
                </c:pt>
                <c:pt idx="685">
                  <c:v>28.583333333333336</c:v>
                </c:pt>
                <c:pt idx="686">
                  <c:v>28.625</c:v>
                </c:pt>
                <c:pt idx="687">
                  <c:v>28.666666666666668</c:v>
                </c:pt>
                <c:pt idx="688">
                  <c:v>28.708333333333336</c:v>
                </c:pt>
                <c:pt idx="689">
                  <c:v>28.75</c:v>
                </c:pt>
                <c:pt idx="690">
                  <c:v>28.791666666666668</c:v>
                </c:pt>
                <c:pt idx="691">
                  <c:v>28.833333333333336</c:v>
                </c:pt>
                <c:pt idx="692">
                  <c:v>28.875</c:v>
                </c:pt>
                <c:pt idx="693">
                  <c:v>28.916666666666668</c:v>
                </c:pt>
                <c:pt idx="694">
                  <c:v>28.958333333333336</c:v>
                </c:pt>
                <c:pt idx="695">
                  <c:v>29</c:v>
                </c:pt>
                <c:pt idx="696">
                  <c:v>29.041666666666668</c:v>
                </c:pt>
                <c:pt idx="697">
                  <c:v>29.083333333333336</c:v>
                </c:pt>
                <c:pt idx="698">
                  <c:v>29.125</c:v>
                </c:pt>
                <c:pt idx="699">
                  <c:v>29.166666666666668</c:v>
                </c:pt>
                <c:pt idx="700">
                  <c:v>29.208333333333336</c:v>
                </c:pt>
                <c:pt idx="701">
                  <c:v>29.25</c:v>
                </c:pt>
                <c:pt idx="702">
                  <c:v>29.291666666666668</c:v>
                </c:pt>
                <c:pt idx="703">
                  <c:v>29.333333333333336</c:v>
                </c:pt>
                <c:pt idx="704">
                  <c:v>29.375</c:v>
                </c:pt>
                <c:pt idx="705">
                  <c:v>29.416666666666668</c:v>
                </c:pt>
                <c:pt idx="706">
                  <c:v>29.458333333333336</c:v>
                </c:pt>
                <c:pt idx="707">
                  <c:v>29.5</c:v>
                </c:pt>
                <c:pt idx="708">
                  <c:v>29.541666666666668</c:v>
                </c:pt>
                <c:pt idx="709">
                  <c:v>29.583333333333336</c:v>
                </c:pt>
                <c:pt idx="710">
                  <c:v>29.625</c:v>
                </c:pt>
                <c:pt idx="711">
                  <c:v>29.666666666666668</c:v>
                </c:pt>
                <c:pt idx="712">
                  <c:v>29.708333333333336</c:v>
                </c:pt>
                <c:pt idx="713">
                  <c:v>29.75</c:v>
                </c:pt>
                <c:pt idx="714">
                  <c:v>29.791666666666668</c:v>
                </c:pt>
                <c:pt idx="715">
                  <c:v>29.833333333333336</c:v>
                </c:pt>
                <c:pt idx="716">
                  <c:v>29.875</c:v>
                </c:pt>
                <c:pt idx="717">
                  <c:v>29.916666666666668</c:v>
                </c:pt>
                <c:pt idx="718">
                  <c:v>29.958333333333336</c:v>
                </c:pt>
                <c:pt idx="719">
                  <c:v>30</c:v>
                </c:pt>
                <c:pt idx="720">
                  <c:v>30.041666666666668</c:v>
                </c:pt>
                <c:pt idx="721">
                  <c:v>30.083333333333336</c:v>
                </c:pt>
                <c:pt idx="722">
                  <c:v>30.125</c:v>
                </c:pt>
                <c:pt idx="723">
                  <c:v>30.166666666666668</c:v>
                </c:pt>
                <c:pt idx="724">
                  <c:v>30.208333333333336</c:v>
                </c:pt>
                <c:pt idx="725">
                  <c:v>30.25</c:v>
                </c:pt>
                <c:pt idx="726">
                  <c:v>30.291666666666668</c:v>
                </c:pt>
                <c:pt idx="727">
                  <c:v>30.333333333333336</c:v>
                </c:pt>
                <c:pt idx="728">
                  <c:v>30.375</c:v>
                </c:pt>
                <c:pt idx="729">
                  <c:v>30.416666666666668</c:v>
                </c:pt>
                <c:pt idx="730">
                  <c:v>30.458333333333336</c:v>
                </c:pt>
                <c:pt idx="731">
                  <c:v>30.5</c:v>
                </c:pt>
                <c:pt idx="732">
                  <c:v>30.541666666666668</c:v>
                </c:pt>
                <c:pt idx="733">
                  <c:v>30.583333333333336</c:v>
                </c:pt>
                <c:pt idx="734">
                  <c:v>30.625</c:v>
                </c:pt>
                <c:pt idx="735">
                  <c:v>30.666666666666668</c:v>
                </c:pt>
                <c:pt idx="736">
                  <c:v>30.708333333333336</c:v>
                </c:pt>
                <c:pt idx="737">
                  <c:v>30.75</c:v>
                </c:pt>
                <c:pt idx="738">
                  <c:v>30.791666666666668</c:v>
                </c:pt>
                <c:pt idx="739">
                  <c:v>30.833333333333336</c:v>
                </c:pt>
                <c:pt idx="740">
                  <c:v>30.875</c:v>
                </c:pt>
                <c:pt idx="741">
                  <c:v>30.916666666666668</c:v>
                </c:pt>
                <c:pt idx="742">
                  <c:v>30.958333333333336</c:v>
                </c:pt>
                <c:pt idx="743">
                  <c:v>31</c:v>
                </c:pt>
                <c:pt idx="744">
                  <c:v>31.041666666666668</c:v>
                </c:pt>
                <c:pt idx="745">
                  <c:v>31.083333333333336</c:v>
                </c:pt>
                <c:pt idx="746">
                  <c:v>31.125</c:v>
                </c:pt>
                <c:pt idx="747">
                  <c:v>31.166666666666668</c:v>
                </c:pt>
                <c:pt idx="748">
                  <c:v>31.208333333333336</c:v>
                </c:pt>
                <c:pt idx="749">
                  <c:v>31.25</c:v>
                </c:pt>
                <c:pt idx="750">
                  <c:v>31.291666666666668</c:v>
                </c:pt>
                <c:pt idx="751">
                  <c:v>31.333333333333336</c:v>
                </c:pt>
                <c:pt idx="752">
                  <c:v>31.375</c:v>
                </c:pt>
                <c:pt idx="753">
                  <c:v>31.416666666666668</c:v>
                </c:pt>
                <c:pt idx="754">
                  <c:v>31.458333333333336</c:v>
                </c:pt>
                <c:pt idx="755">
                  <c:v>31.5</c:v>
                </c:pt>
                <c:pt idx="756">
                  <c:v>31.541666666666668</c:v>
                </c:pt>
                <c:pt idx="757">
                  <c:v>31.583333333333336</c:v>
                </c:pt>
                <c:pt idx="758">
                  <c:v>31.625</c:v>
                </c:pt>
                <c:pt idx="759">
                  <c:v>31.666666666666668</c:v>
                </c:pt>
                <c:pt idx="760">
                  <c:v>31.708333333333336</c:v>
                </c:pt>
                <c:pt idx="761">
                  <c:v>31.75</c:v>
                </c:pt>
                <c:pt idx="762">
                  <c:v>31.791666666666668</c:v>
                </c:pt>
                <c:pt idx="763">
                  <c:v>31.833333333333336</c:v>
                </c:pt>
                <c:pt idx="764">
                  <c:v>31.875</c:v>
                </c:pt>
                <c:pt idx="765">
                  <c:v>31.916666666666668</c:v>
                </c:pt>
                <c:pt idx="766">
                  <c:v>31.958333333333336</c:v>
                </c:pt>
                <c:pt idx="767">
                  <c:v>32</c:v>
                </c:pt>
                <c:pt idx="768">
                  <c:v>32.041666666666664</c:v>
                </c:pt>
                <c:pt idx="769">
                  <c:v>32.083333333333336</c:v>
                </c:pt>
                <c:pt idx="770">
                  <c:v>32.125</c:v>
                </c:pt>
                <c:pt idx="771">
                  <c:v>32.166666666666664</c:v>
                </c:pt>
                <c:pt idx="772">
                  <c:v>32.208333333333336</c:v>
                </c:pt>
                <c:pt idx="773">
                  <c:v>32.25</c:v>
                </c:pt>
                <c:pt idx="774">
                  <c:v>32.291666666666664</c:v>
                </c:pt>
                <c:pt idx="775">
                  <c:v>32.333333333333336</c:v>
                </c:pt>
                <c:pt idx="776">
                  <c:v>32.375</c:v>
                </c:pt>
                <c:pt idx="777">
                  <c:v>32.416666666666664</c:v>
                </c:pt>
                <c:pt idx="778">
                  <c:v>32.458333333333336</c:v>
                </c:pt>
                <c:pt idx="779">
                  <c:v>32.5</c:v>
                </c:pt>
                <c:pt idx="780">
                  <c:v>32.541666666666664</c:v>
                </c:pt>
                <c:pt idx="781">
                  <c:v>32.583333333333336</c:v>
                </c:pt>
                <c:pt idx="782">
                  <c:v>32.625</c:v>
                </c:pt>
                <c:pt idx="783">
                  <c:v>32.666666666666664</c:v>
                </c:pt>
                <c:pt idx="784">
                  <c:v>32.708333333333336</c:v>
                </c:pt>
                <c:pt idx="785">
                  <c:v>32.75</c:v>
                </c:pt>
                <c:pt idx="786">
                  <c:v>32.791666666666664</c:v>
                </c:pt>
                <c:pt idx="787">
                  <c:v>32.833333333333336</c:v>
                </c:pt>
                <c:pt idx="788">
                  <c:v>32.875</c:v>
                </c:pt>
                <c:pt idx="789">
                  <c:v>32.916666666666664</c:v>
                </c:pt>
                <c:pt idx="790">
                  <c:v>32.958333333333336</c:v>
                </c:pt>
                <c:pt idx="791">
                  <c:v>33</c:v>
                </c:pt>
                <c:pt idx="792">
                  <c:v>33.041666666666664</c:v>
                </c:pt>
                <c:pt idx="793">
                  <c:v>33.083333333333336</c:v>
                </c:pt>
                <c:pt idx="794">
                  <c:v>33.125</c:v>
                </c:pt>
                <c:pt idx="795">
                  <c:v>33.166666666666664</c:v>
                </c:pt>
                <c:pt idx="796">
                  <c:v>33.208333333333336</c:v>
                </c:pt>
                <c:pt idx="797">
                  <c:v>33.25</c:v>
                </c:pt>
                <c:pt idx="798">
                  <c:v>33.291666666666664</c:v>
                </c:pt>
                <c:pt idx="799">
                  <c:v>33.333333333333336</c:v>
                </c:pt>
                <c:pt idx="800">
                  <c:v>33.375</c:v>
                </c:pt>
                <c:pt idx="801">
                  <c:v>33.416666666666664</c:v>
                </c:pt>
                <c:pt idx="802">
                  <c:v>33.458333333333336</c:v>
                </c:pt>
                <c:pt idx="803">
                  <c:v>33.5</c:v>
                </c:pt>
                <c:pt idx="804">
                  <c:v>33.541666666666664</c:v>
                </c:pt>
                <c:pt idx="805">
                  <c:v>33.583333333333336</c:v>
                </c:pt>
                <c:pt idx="806">
                  <c:v>33.625</c:v>
                </c:pt>
                <c:pt idx="807">
                  <c:v>33.666666666666664</c:v>
                </c:pt>
                <c:pt idx="808">
                  <c:v>33.708333333333336</c:v>
                </c:pt>
                <c:pt idx="809">
                  <c:v>33.75</c:v>
                </c:pt>
                <c:pt idx="810">
                  <c:v>33.791666666666664</c:v>
                </c:pt>
                <c:pt idx="811">
                  <c:v>33.833333333333336</c:v>
                </c:pt>
                <c:pt idx="812">
                  <c:v>33.875</c:v>
                </c:pt>
                <c:pt idx="813">
                  <c:v>33.916666666666664</c:v>
                </c:pt>
                <c:pt idx="814">
                  <c:v>33.958333333333336</c:v>
                </c:pt>
                <c:pt idx="815">
                  <c:v>34</c:v>
                </c:pt>
                <c:pt idx="816">
                  <c:v>34.041666666666664</c:v>
                </c:pt>
                <c:pt idx="817">
                  <c:v>34.083333333333336</c:v>
                </c:pt>
                <c:pt idx="818">
                  <c:v>34.125</c:v>
                </c:pt>
                <c:pt idx="819">
                  <c:v>34.166666666666664</c:v>
                </c:pt>
                <c:pt idx="820">
                  <c:v>34.208333333333336</c:v>
                </c:pt>
                <c:pt idx="821">
                  <c:v>34.25</c:v>
                </c:pt>
                <c:pt idx="822">
                  <c:v>34.291666666666664</c:v>
                </c:pt>
                <c:pt idx="823">
                  <c:v>34.333333333333336</c:v>
                </c:pt>
                <c:pt idx="824">
                  <c:v>34.375</c:v>
                </c:pt>
                <c:pt idx="825">
                  <c:v>34.416666666666664</c:v>
                </c:pt>
                <c:pt idx="826">
                  <c:v>34.458333333333336</c:v>
                </c:pt>
                <c:pt idx="827">
                  <c:v>34.5</c:v>
                </c:pt>
                <c:pt idx="828">
                  <c:v>34.541666666666664</c:v>
                </c:pt>
                <c:pt idx="829">
                  <c:v>34.583333333333336</c:v>
                </c:pt>
                <c:pt idx="830">
                  <c:v>34.625</c:v>
                </c:pt>
                <c:pt idx="831">
                  <c:v>34.666666666666664</c:v>
                </c:pt>
                <c:pt idx="832">
                  <c:v>34.708333333333336</c:v>
                </c:pt>
                <c:pt idx="833">
                  <c:v>34.75</c:v>
                </c:pt>
                <c:pt idx="834">
                  <c:v>34.791666666666664</c:v>
                </c:pt>
                <c:pt idx="835">
                  <c:v>34.833333333333336</c:v>
                </c:pt>
                <c:pt idx="836">
                  <c:v>34.875</c:v>
                </c:pt>
                <c:pt idx="837">
                  <c:v>34.916666666666664</c:v>
                </c:pt>
                <c:pt idx="838">
                  <c:v>34.958333333333336</c:v>
                </c:pt>
                <c:pt idx="839">
                  <c:v>35</c:v>
                </c:pt>
                <c:pt idx="840">
                  <c:v>35.041666666666664</c:v>
                </c:pt>
                <c:pt idx="841">
                  <c:v>35.083333333333336</c:v>
                </c:pt>
                <c:pt idx="842">
                  <c:v>35.125</c:v>
                </c:pt>
                <c:pt idx="843">
                  <c:v>35.166666666666664</c:v>
                </c:pt>
                <c:pt idx="844">
                  <c:v>35.208333333333336</c:v>
                </c:pt>
                <c:pt idx="845">
                  <c:v>35.25</c:v>
                </c:pt>
                <c:pt idx="846">
                  <c:v>35.291666666666664</c:v>
                </c:pt>
                <c:pt idx="847">
                  <c:v>35.333333333333336</c:v>
                </c:pt>
                <c:pt idx="848">
                  <c:v>35.375</c:v>
                </c:pt>
                <c:pt idx="849">
                  <c:v>35.416666666666664</c:v>
                </c:pt>
                <c:pt idx="850">
                  <c:v>35.458333333333336</c:v>
                </c:pt>
                <c:pt idx="851">
                  <c:v>35.5</c:v>
                </c:pt>
                <c:pt idx="852">
                  <c:v>35.541666666666664</c:v>
                </c:pt>
                <c:pt idx="853">
                  <c:v>35.583333333333336</c:v>
                </c:pt>
                <c:pt idx="854">
                  <c:v>35.625</c:v>
                </c:pt>
                <c:pt idx="855">
                  <c:v>35.666666666666664</c:v>
                </c:pt>
                <c:pt idx="856">
                  <c:v>35.708333333333336</c:v>
                </c:pt>
                <c:pt idx="857">
                  <c:v>35.75</c:v>
                </c:pt>
                <c:pt idx="858">
                  <c:v>35.791666666666664</c:v>
                </c:pt>
                <c:pt idx="859">
                  <c:v>35.833333333333336</c:v>
                </c:pt>
                <c:pt idx="860">
                  <c:v>35.875</c:v>
                </c:pt>
                <c:pt idx="861">
                  <c:v>35.916666666666664</c:v>
                </c:pt>
                <c:pt idx="862">
                  <c:v>35.958333333333336</c:v>
                </c:pt>
                <c:pt idx="863">
                  <c:v>36</c:v>
                </c:pt>
                <c:pt idx="864">
                  <c:v>36.041666666666664</c:v>
                </c:pt>
                <c:pt idx="865">
                  <c:v>36.083333333333336</c:v>
                </c:pt>
                <c:pt idx="866">
                  <c:v>36.125</c:v>
                </c:pt>
                <c:pt idx="867">
                  <c:v>36.166666666666664</c:v>
                </c:pt>
                <c:pt idx="868">
                  <c:v>36.208333333333336</c:v>
                </c:pt>
                <c:pt idx="869">
                  <c:v>36.25</c:v>
                </c:pt>
                <c:pt idx="870">
                  <c:v>36.291666666666664</c:v>
                </c:pt>
                <c:pt idx="871">
                  <c:v>36.333333333333336</c:v>
                </c:pt>
                <c:pt idx="872">
                  <c:v>36.375</c:v>
                </c:pt>
                <c:pt idx="873">
                  <c:v>36.416666666666664</c:v>
                </c:pt>
                <c:pt idx="874">
                  <c:v>36.458333333333336</c:v>
                </c:pt>
                <c:pt idx="875">
                  <c:v>36.5</c:v>
                </c:pt>
                <c:pt idx="876">
                  <c:v>36.541666666666664</c:v>
                </c:pt>
                <c:pt idx="877">
                  <c:v>36.583333333333336</c:v>
                </c:pt>
                <c:pt idx="878">
                  <c:v>36.625</c:v>
                </c:pt>
                <c:pt idx="879">
                  <c:v>36.666666666666664</c:v>
                </c:pt>
                <c:pt idx="880">
                  <c:v>36.708333333333336</c:v>
                </c:pt>
                <c:pt idx="881">
                  <c:v>36.75</c:v>
                </c:pt>
                <c:pt idx="882">
                  <c:v>36.791666666666664</c:v>
                </c:pt>
                <c:pt idx="883">
                  <c:v>36.833333333333336</c:v>
                </c:pt>
                <c:pt idx="884">
                  <c:v>36.875</c:v>
                </c:pt>
                <c:pt idx="885">
                  <c:v>36.916666666666664</c:v>
                </c:pt>
                <c:pt idx="886">
                  <c:v>36.958333333333336</c:v>
                </c:pt>
                <c:pt idx="887">
                  <c:v>37</c:v>
                </c:pt>
              </c:numCache>
            </c:numRef>
          </c:xVal>
          <c:yVal>
            <c:numRef>
              <c:f>Modelled!$B$1:$B$888</c:f>
              <c:numCache>
                <c:formatCode>General</c:formatCode>
                <c:ptCount val="8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1.7204218269935474E-4</c:v>
                </c:pt>
                <c:pt idx="139">
                  <c:v>1.7458101185108713E-4</c:v>
                </c:pt>
                <c:pt idx="140">
                  <c:v>1.7716300109839894E-4</c:v>
                </c:pt>
                <c:pt idx="141">
                  <c:v>1.7789346271459473E-4</c:v>
                </c:pt>
                <c:pt idx="142">
                  <c:v>1.786404117029048E-4</c:v>
                </c:pt>
                <c:pt idx="143">
                  <c:v>1.7938467265137643E-4</c:v>
                </c:pt>
                <c:pt idx="144">
                  <c:v>1.8012638276459323E-4</c:v>
                </c:pt>
                <c:pt idx="145">
                  <c:v>1.8086552227423755E-4</c:v>
                </c:pt>
                <c:pt idx="146">
                  <c:v>1.8160209121389169E-4</c:v>
                </c:pt>
                <c:pt idx="147">
                  <c:v>1.8233609873621748E-4</c:v>
                </c:pt>
                <c:pt idx="148">
                  <c:v>1.8306755903846946E-4</c:v>
                </c:pt>
                <c:pt idx="149">
                  <c:v>1.8379648925248427E-4</c:v>
                </c:pt>
                <c:pt idx="150">
                  <c:v>1.8452290827977743E-4</c:v>
                </c:pt>
                <c:pt idx="151">
                  <c:v>1.8524683611143581E-4</c:v>
                </c:pt>
                <c:pt idx="152">
                  <c:v>1.8596829341240394E-4</c:v>
                </c:pt>
                <c:pt idx="153">
                  <c:v>1.8874386644625817E-4</c:v>
                </c:pt>
                <c:pt idx="154">
                  <c:v>1.915666242216879E-4</c:v>
                </c:pt>
                <c:pt idx="155">
                  <c:v>1.9443736887929996E-4</c:v>
                </c:pt>
                <c:pt idx="156">
                  <c:v>1.9735691619609142E-4</c:v>
                </c:pt>
                <c:pt idx="157">
                  <c:v>2.0032609581726828E-4</c:v>
                </c:pt>
                <c:pt idx="158">
                  <c:v>2.0334575149200522E-4</c:v>
                </c:pt>
                <c:pt idx="159">
                  <c:v>2.0641674131321268E-4</c:v>
                </c:pt>
                <c:pt idx="160">
                  <c:v>2.0953993796138062E-4</c:v>
                </c:pt>
                <c:pt idx="161">
                  <c:v>2.1271622895256744E-4</c:v>
                </c:pt>
                <c:pt idx="162">
                  <c:v>2.1594651689060444E-4</c:v>
                </c:pt>
                <c:pt idx="163">
                  <c:v>2.1923171972358809E-4</c:v>
                </c:pt>
                <c:pt idx="164">
                  <c:v>2.2257277100473243E-4</c:v>
                </c:pt>
                <c:pt idx="165">
                  <c:v>2.2597062015765622E-4</c:v>
                </c:pt>
                <c:pt idx="166">
                  <c:v>2.2942623274617975E-4</c:v>
                </c:pt>
                <c:pt idx="167">
                  <c:v>2.3294059074870812E-4</c:v>
                </c:pt>
                <c:pt idx="168">
                  <c:v>2.365146928372795E-4</c:v>
                </c:pt>
                <c:pt idx="169">
                  <c:v>2.4014955466135658E-4</c:v>
                </c:pt>
                <c:pt idx="170">
                  <c:v>2.4384620913644301E-4</c:v>
                </c:pt>
                <c:pt idx="171">
                  <c:v>2.4760570673760591E-4</c:v>
                </c:pt>
                <c:pt idx="172">
                  <c:v>2.5142911579798856E-4</c:v>
                </c:pt>
                <c:pt idx="173">
                  <c:v>2.5531752281239773E-4</c:v>
                </c:pt>
                <c:pt idx="174">
                  <c:v>2.5899007666725958E-4</c:v>
                </c:pt>
                <c:pt idx="175">
                  <c:v>2.6258925475002698E-4</c:v>
                </c:pt>
                <c:pt idx="176">
                  <c:v>2.6617246330690403E-4</c:v>
                </c:pt>
                <c:pt idx="177">
                  <c:v>2.7031150722896474E-4</c:v>
                </c:pt>
                <c:pt idx="178">
                  <c:v>2.7452091489770045E-4</c:v>
                </c:pt>
                <c:pt idx="179">
                  <c:v>2.7880188249680476E-4</c:v>
                </c:pt>
                <c:pt idx="180">
                  <c:v>2.8315562654509374E-4</c:v>
                </c:pt>
                <c:pt idx="181">
                  <c:v>2.875833842422037E-4</c:v>
                </c:pt>
                <c:pt idx="182">
                  <c:v>2.9208641382016449E-4</c:v>
                </c:pt>
                <c:pt idx="183">
                  <c:v>2.9666599490095068E-4</c:v>
                </c:pt>
                <c:pt idx="184">
                  <c:v>3.0132342886011017E-4</c:v>
                </c:pt>
                <c:pt idx="185">
                  <c:v>3.0606003919657538E-4</c:v>
                </c:pt>
                <c:pt idx="186">
                  <c:v>3.1087717190876054E-4</c:v>
                </c:pt>
                <c:pt idx="187">
                  <c:v>3.1577619587705278E-4</c:v>
                </c:pt>
                <c:pt idx="188">
                  <c:v>3.2075850325280605E-4</c:v>
                </c:pt>
                <c:pt idx="189">
                  <c:v>3.2582550985394711E-4</c:v>
                </c:pt>
                <c:pt idx="190">
                  <c:v>3.3097865556730753E-4</c:v>
                </c:pt>
                <c:pt idx="191">
                  <c:v>3.3621940475779511E-4</c:v>
                </c:pt>
                <c:pt idx="192">
                  <c:v>3.4154924668452103E-4</c:v>
                </c:pt>
                <c:pt idx="193">
                  <c:v>3.4696969592400113E-4</c:v>
                </c:pt>
                <c:pt idx="194">
                  <c:v>3.5248229280055251E-4</c:v>
                </c:pt>
                <c:pt idx="195">
                  <c:v>3.5808860382400529E-4</c:v>
                </c:pt>
                <c:pt idx="196">
                  <c:v>3.6379022213485674E-4</c:v>
                </c:pt>
                <c:pt idx="197">
                  <c:v>3.6958876795699261E-4</c:v>
                </c:pt>
                <c:pt idx="198">
                  <c:v>3.7548588905810486E-4</c:v>
                </c:pt>
                <c:pt idx="199">
                  <c:v>3.8148326121793601E-4</c:v>
                </c:pt>
                <c:pt idx="200">
                  <c:v>3.8758258870448428E-4</c:v>
                </c:pt>
                <c:pt idx="201">
                  <c:v>3.9378560475830383E-4</c:v>
                </c:pt>
                <c:pt idx="202">
                  <c:v>4.0009407208503839E-4</c:v>
                </c:pt>
                <c:pt idx="203">
                  <c:v>4.0650978335632739E-4</c:v>
                </c:pt>
                <c:pt idx="204">
                  <c:v>4.1303456171922826E-4</c:v>
                </c:pt>
                <c:pt idx="205">
                  <c:v>4.1967026131429846E-4</c:v>
                </c:pt>
                <c:pt idx="206">
                  <c:v>4.2641876780248486E-4</c:v>
                </c:pt>
                <c:pt idx="207">
                  <c:v>4.3328199890097039E-4</c:v>
                </c:pt>
                <c:pt idx="208">
                  <c:v>4.4026190492813021E-4</c:v>
                </c:pt>
                <c:pt idx="209">
                  <c:v>4.4736046935775183E-4</c:v>
                </c:pt>
                <c:pt idx="210">
                  <c:v>4.5457970938267688E-4</c:v>
                </c:pt>
                <c:pt idx="211">
                  <c:v>4.6192167648802576E-4</c:v>
                </c:pt>
                <c:pt idx="212">
                  <c:v>4.6938845703416556E-4</c:v>
                </c:pt>
                <c:pt idx="213">
                  <c:v>4.7698217284958971E-4</c:v>
                </c:pt>
                <c:pt idx="214">
                  <c:v>4.8470498183387611E-4</c:v>
                </c:pt>
                <c:pt idx="215">
                  <c:v>4.9255907857089539E-4</c:v>
                </c:pt>
                <c:pt idx="216">
                  <c:v>5.0054669495244383E-4</c:v>
                </c:pt>
                <c:pt idx="217">
                  <c:v>5.0867010081247883E-4</c:v>
                </c:pt>
                <c:pt idx="218">
                  <c:v>5.169316045721342E-4</c:v>
                </c:pt>
                <c:pt idx="219">
                  <c:v>5.2533355389570383E-4</c:v>
                </c:pt>
                <c:pt idx="220">
                  <c:v>5.3387833635777421E-4</c:v>
                </c:pt>
                <c:pt idx="221">
                  <c:v>5.4256838012169963E-4</c:v>
                </c:pt>
                <c:pt idx="222">
                  <c:v>5.514061546296119E-4</c:v>
                </c:pt>
                <c:pt idx="223">
                  <c:v>5.6039417130415866E-4</c:v>
                </c:pt>
                <c:pt idx="224">
                  <c:v>5.6953498426217275E-4</c:v>
                </c:pt>
                <c:pt idx="225">
                  <c:v>5.7883119104047297E-4</c:v>
                </c:pt>
                <c:pt idx="226">
                  <c:v>5.8828543333400434E-4</c:v>
                </c:pt>
                <c:pt idx="227">
                  <c:v>5.9790039774652577E-4</c:v>
                </c:pt>
                <c:pt idx="228">
                  <c:v>6.076788165540601E-4</c:v>
                </c:pt>
                <c:pt idx="229">
                  <c:v>6.1762346848132251E-4</c:v>
                </c:pt>
                <c:pt idx="230">
                  <c:v>6.2773717949134817E-4</c:v>
                </c:pt>
                <c:pt idx="231">
                  <c:v>6.380228235885445E-4</c:v>
                </c:pt>
                <c:pt idx="232">
                  <c:v>6.4848332363539294E-4</c:v>
                </c:pt>
                <c:pt idx="233">
                  <c:v>6.5912165218303797E-4</c:v>
                </c:pt>
                <c:pt idx="234">
                  <c:v>6.6994083231599309E-4</c:v>
                </c:pt>
                <c:pt idx="235">
                  <c:v>6.8094393851120835E-4</c:v>
                </c:pt>
                <c:pt idx="236">
                  <c:v>6.9213409751174213E-4</c:v>
                </c:pt>
                <c:pt idx="237">
                  <c:v>7.0351448921528528E-4</c:v>
                </c:pt>
                <c:pt idx="238">
                  <c:v>7.150883475777885E-4</c:v>
                </c:pt>
                <c:pt idx="239">
                  <c:v>7.2685896153245439E-4</c:v>
                </c:pt>
                <c:pt idx="240">
                  <c:v>7.3882967592434935E-4</c:v>
                </c:pt>
                <c:pt idx="241">
                  <c:v>7.510038924609067E-4</c:v>
                </c:pt>
                <c:pt idx="242">
                  <c:v>7.6338507067858538E-4</c:v>
                </c:pt>
                <c:pt idx="243">
                  <c:v>7.7597672892596456E-4</c:v>
                </c:pt>
                <c:pt idx="244">
                  <c:v>7.8878244536354945E-4</c:v>
                </c:pt>
                <c:pt idx="245">
                  <c:v>8.0180585898057292E-4</c:v>
                </c:pt>
                <c:pt idx="246">
                  <c:v>8.1505067062908601E-4</c:v>
                </c:pt>
                <c:pt idx="247">
                  <c:v>8.285206440756238E-4</c:v>
                </c:pt>
                <c:pt idx="248">
                  <c:v>8.4221960707075267E-4</c:v>
                </c:pt>
                <c:pt idx="249">
                  <c:v>8.5615145243679884E-4</c:v>
                </c:pt>
                <c:pt idx="250">
                  <c:v>8.7032013917406783E-4</c:v>
                </c:pt>
                <c:pt idx="251">
                  <c:v>8.8472969358587038E-4</c:v>
                </c:pt>
                <c:pt idx="252">
                  <c:v>8.9938421042267357E-4</c:v>
                </c:pt>
                <c:pt idx="253">
                  <c:v>9.1428785404570217E-4</c:v>
                </c:pt>
                <c:pt idx="254">
                  <c:v>9.2944485961032246E-4</c:v>
                </c:pt>
                <c:pt idx="255">
                  <c:v>9.448595342695413E-4</c:v>
                </c:pt>
                <c:pt idx="256">
                  <c:v>9.6053625839796688E-4</c:v>
                </c:pt>
                <c:pt idx="257">
                  <c:v>9.7647948683657576E-4</c:v>
                </c:pt>
                <c:pt idx="258">
                  <c:v>9.9269375015864094E-4</c:v>
                </c:pt>
                <c:pt idx="259">
                  <c:v>1.0091836559571812E-3</c:v>
                </c:pt>
                <c:pt idx="260">
                  <c:v>1.0259538901542966E-3</c:v>
                </c:pt>
                <c:pt idx="261">
                  <c:v>1.0430092183327632E-3</c:v>
                </c:pt>
                <c:pt idx="262">
                  <c:v>1.0603544870902636E-3</c:v>
                </c:pt>
                <c:pt idx="263">
                  <c:v>1.0779946254166417E-3</c:v>
                </c:pt>
                <c:pt idx="264">
                  <c:v>1.0959346460945678E-3</c:v>
                </c:pt>
                <c:pt idx="265">
                  <c:v>1.1141796471240187E-3</c:v>
                </c:pt>
                <c:pt idx="266">
                  <c:v>1.1327348131709705E-3</c:v>
                </c:pt>
                <c:pt idx="267">
                  <c:v>1.1516054170407205E-3</c:v>
                </c:pt>
                <c:pt idx="268">
                  <c:v>1.1707968211762561E-3</c:v>
                </c:pt>
                <c:pt idx="269">
                  <c:v>1.190314479182096E-3</c:v>
                </c:pt>
                <c:pt idx="270">
                  <c:v>1.2101639373740349E-3</c:v>
                </c:pt>
                <c:pt idx="271">
                  <c:v>1.2303508363552369E-3</c:v>
                </c:pt>
                <c:pt idx="272">
                  <c:v>1.2508809126191192E-3</c:v>
                </c:pt>
                <c:pt idx="273">
                  <c:v>1.2717600001794875E-3</c:v>
                </c:pt>
                <c:pt idx="274">
                  <c:v>1.2929940322283821E-3</c:v>
                </c:pt>
                <c:pt idx="275">
                  <c:v>1.314589042822108E-3</c:v>
                </c:pt>
                <c:pt idx="276">
                  <c:v>1.3365511685959268E-3</c:v>
                </c:pt>
                <c:pt idx="277">
                  <c:v>1.3588866505079011E-3</c:v>
                </c:pt>
                <c:pt idx="278">
                  <c:v>1.3816018356123786E-3</c:v>
                </c:pt>
                <c:pt idx="279">
                  <c:v>1.4047031788636324E-3</c:v>
                </c:pt>
                <c:pt idx="280">
                  <c:v>1.4281972449501576E-3</c:v>
                </c:pt>
                <c:pt idx="281">
                  <c:v>1.4520907101601538E-3</c:v>
                </c:pt>
                <c:pt idx="282">
                  <c:v>1.4763903642787196E-3</c:v>
                </c:pt>
                <c:pt idx="283">
                  <c:v>1.5011031125173012E-3</c:v>
                </c:pt>
                <c:pt idx="284">
                  <c:v>1.5262359774759391E-3</c:v>
                </c:pt>
                <c:pt idx="285">
                  <c:v>1.5517961011388734E-3</c:v>
                </c:pt>
                <c:pt idx="286">
                  <c:v>1.5777907469040771E-3</c:v>
                </c:pt>
                <c:pt idx="287">
                  <c:v>1.60422730164729E-3</c:v>
                </c:pt>
                <c:pt idx="288">
                  <c:v>1.6311132778211372E-3</c:v>
                </c:pt>
                <c:pt idx="289">
                  <c:v>1.6584563155899398E-3</c:v>
                </c:pt>
                <c:pt idx="290">
                  <c:v>1.686264185000812E-3</c:v>
                </c:pt>
                <c:pt idx="291">
                  <c:v>1.7145447881916692E-3</c:v>
                </c:pt>
                <c:pt idx="292">
                  <c:v>1.7433061616367713E-3</c:v>
                </c:pt>
                <c:pt idx="293">
                  <c:v>1.7725564784304391E-3</c:v>
                </c:pt>
                <c:pt idx="294">
                  <c:v>1.8023040506096003E-3</c:v>
                </c:pt>
                <c:pt idx="295">
                  <c:v>1.8325573315158068E-3</c:v>
                </c:pt>
                <c:pt idx="296">
                  <c:v>1.8633249181974187E-3</c:v>
                </c:pt>
                <c:pt idx="297">
                  <c:v>1.8946155538526179E-3</c:v>
                </c:pt>
                <c:pt idx="298">
                  <c:v>1.926438130313956E-3</c:v>
                </c:pt>
                <c:pt idx="299">
                  <c:v>1.958801690575137E-3</c:v>
                </c:pt>
                <c:pt idx="300">
                  <c:v>1.9917154313607577E-3</c:v>
                </c:pt>
                <c:pt idx="301">
                  <c:v>2.0251887057397343E-3</c:v>
                </c:pt>
                <c:pt idx="302">
                  <c:v>2.0592310257831524E-3</c:v>
                </c:pt>
                <c:pt idx="303">
                  <c:v>2.0938520652673096E-3</c:v>
                </c:pt>
                <c:pt idx="304">
                  <c:v>2.1290616624226972E-3</c:v>
                </c:pt>
                <c:pt idx="305">
                  <c:v>2.1648698227297262E-3</c:v>
                </c:pt>
                <c:pt idx="306">
                  <c:v>2.2012867217619746E-3</c:v>
                </c:pt>
                <c:pt idx="307">
                  <c:v>2.2383227080777714E-3</c:v>
                </c:pt>
                <c:pt idx="308">
                  <c:v>2.2759883061609369E-3</c:v>
                </c:pt>
                <c:pt idx="309">
                  <c:v>2.314294219411516E-3</c:v>
                </c:pt>
                <c:pt idx="310">
                  <c:v>2.3532513331873555E-3</c:v>
                </c:pt>
                <c:pt idx="311">
                  <c:v>2.3928707178973844E-3</c:v>
                </c:pt>
                <c:pt idx="312">
                  <c:v>2.4331636321474836E-3</c:v>
                </c:pt>
                <c:pt idx="313">
                  <c:v>2.4741415259398342E-3</c:v>
                </c:pt>
                <c:pt idx="314">
                  <c:v>2.5158160439266546E-3</c:v>
                </c:pt>
                <c:pt idx="315">
                  <c:v>2.5581990287192507E-3</c:v>
                </c:pt>
                <c:pt idx="316">
                  <c:v>2.601302524253322E-3</c:v>
                </c:pt>
                <c:pt idx="317">
                  <c:v>2.6451387792114714E-3</c:v>
                </c:pt>
                <c:pt idx="318">
                  <c:v>2.6897202505039093E-3</c:v>
                </c:pt>
                <c:pt idx="319">
                  <c:v>2.7350596068083191E-3</c:v>
                </c:pt>
                <c:pt idx="320">
                  <c:v>2.7811697321699046E-3</c:v>
                </c:pt>
                <c:pt idx="321">
                  <c:v>2.8280637296626355E-3</c:v>
                </c:pt>
                <c:pt idx="322">
                  <c:v>2.8757549251127446E-3</c:v>
                </c:pt>
                <c:pt idx="323">
                  <c:v>2.9242568708855053E-3</c:v>
                </c:pt>
                <c:pt idx="324">
                  <c:v>2.973583349736401E-3</c:v>
                </c:pt>
                <c:pt idx="325">
                  <c:v>3.0237483787277637E-3</c:v>
                </c:pt>
                <c:pt idx="326">
                  <c:v>3.0747662132119785E-3</c:v>
                </c:pt>
                <c:pt idx="327">
                  <c:v>3.1266513508824254E-3</c:v>
                </c:pt>
                <c:pt idx="328">
                  <c:v>3.1794185358932701E-3</c:v>
                </c:pt>
                <c:pt idx="329">
                  <c:v>3.2330827630492995E-3</c:v>
                </c:pt>
                <c:pt idx="330">
                  <c:v>3.2876592820669801E-3</c:v>
                </c:pt>
                <c:pt idx="331">
                  <c:v>3.3431636019079624E-3</c:v>
                </c:pt>
                <c:pt idx="332">
                  <c:v>3.3996114951862408E-3</c:v>
                </c:pt>
                <c:pt idx="333">
                  <c:v>3.4570190026502502E-3</c:v>
                </c:pt>
                <c:pt idx="334">
                  <c:v>3.515402437741148E-3</c:v>
                </c:pt>
                <c:pt idx="335">
                  <c:v>3.5747783912285906E-3</c:v>
                </c:pt>
                <c:pt idx="336">
                  <c:v>3.6351637359253192E-3</c:v>
                </c:pt>
                <c:pt idx="337">
                  <c:v>3.6965756314818934E-3</c:v>
                </c:pt>
                <c:pt idx="338">
                  <c:v>3.7590315292629298E-3</c:v>
                </c:pt>
                <c:pt idx="339">
                  <c:v>3.8225491773062423E-3</c:v>
                </c:pt>
                <c:pt idx="340">
                  <c:v>3.8871466253662915E-3</c:v>
                </c:pt>
                <c:pt idx="341">
                  <c:v>3.9528422300433626E-3</c:v>
                </c:pt>
                <c:pt idx="342">
                  <c:v>4.0196546599999428E-3</c:v>
                </c:pt>
                <c:pt idx="343">
                  <c:v>4.0876029012657843E-3</c:v>
                </c:pt>
                <c:pt idx="344">
                  <c:v>4.1567062626331466E-3</c:v>
                </c:pt>
                <c:pt idx="345">
                  <c:v>4.2269843811437533E-3</c:v>
                </c:pt>
                <c:pt idx="346">
                  <c:v>4.2984572276690402E-3</c:v>
                </c:pt>
                <c:pt idx="347">
                  <c:v>4.371145112585257E-3</c:v>
                </c:pt>
                <c:pt idx="348">
                  <c:v>4.4450686915450495E-3</c:v>
                </c:pt>
                <c:pt idx="349">
                  <c:v>4.5202489713471591E-3</c:v>
                </c:pt>
                <c:pt idx="350">
                  <c:v>4.5967073159059058E-3</c:v>
                </c:pt>
                <c:pt idx="351">
                  <c:v>4.6744654523221477E-3</c:v>
                </c:pt>
                <c:pt idx="352">
                  <c:v>4.7535454770574678E-3</c:v>
                </c:pt>
                <c:pt idx="353">
                  <c:v>4.8339698622132882E-3</c:v>
                </c:pt>
                <c:pt idx="354">
                  <c:v>4.9157614619167577E-3</c:v>
                </c:pt>
                <c:pt idx="355">
                  <c:v>4.9989435188151857E-3</c:v>
                </c:pt>
                <c:pt idx="356">
                  <c:v>5.0835396706808891E-3</c:v>
                </c:pt>
                <c:pt idx="357">
                  <c:v>5.1695739571283074E-3</c:v>
                </c:pt>
                <c:pt idx="358">
                  <c:v>5.2570708264453314E-3</c:v>
                </c:pt>
                <c:pt idx="359">
                  <c:v>5.3460551425407454E-3</c:v>
                </c:pt>
                <c:pt idx="360">
                  <c:v>5.4365521920097803E-3</c:v>
                </c:pt>
                <c:pt idx="361">
                  <c:v>5.5285876913197902E-3</c:v>
                </c:pt>
                <c:pt idx="362">
                  <c:v>5.6221877941180715E-3</c:v>
                </c:pt>
                <c:pt idx="363">
                  <c:v>5.7173790986639215E-3</c:v>
                </c:pt>
                <c:pt idx="364">
                  <c:v>5.8141886553870507E-3</c:v>
                </c:pt>
                <c:pt idx="365">
                  <c:v>5.9126439745744745E-3</c:v>
                </c:pt>
                <c:pt idx="366">
                  <c:v>6.007637760864654E-3</c:v>
                </c:pt>
                <c:pt idx="367">
                  <c:v>6.0990063956845976E-3</c:v>
                </c:pt>
                <c:pt idx="368">
                  <c:v>6.1899656116416266E-3</c:v>
                </c:pt>
                <c:pt idx="369">
                  <c:v>6.2948091390853771E-3</c:v>
                </c:pt>
                <c:pt idx="370">
                  <c:v>6.4014350064956725E-3</c:v>
                </c:pt>
                <c:pt idx="371">
                  <c:v>6.5098735136519415E-3</c:v>
                </c:pt>
                <c:pt idx="372">
                  <c:v>6.6201554754298708E-3</c:v>
                </c:pt>
                <c:pt idx="373">
                  <c:v>6.7323122305580204E-3</c:v>
                </c:pt>
                <c:pt idx="374">
                  <c:v>6.8463756505233505E-3</c:v>
                </c:pt>
                <c:pt idx="375">
                  <c:v>6.962378148628089E-3</c:v>
                </c:pt>
                <c:pt idx="376">
                  <c:v>7.0803526892006096E-3</c:v>
                </c:pt>
                <c:pt idx="377">
                  <c:v>7.2003327969628658E-3</c:v>
                </c:pt>
                <c:pt idx="378">
                  <c:v>7.3223525665570763E-3</c:v>
                </c:pt>
                <c:pt idx="379">
                  <c:v>7.4464466722343895E-3</c:v>
                </c:pt>
                <c:pt idx="380">
                  <c:v>7.5726503777082173E-3</c:v>
                </c:pt>
                <c:pt idx="381">
                  <c:v>7.7009995461751017E-3</c:v>
                </c:pt>
                <c:pt idx="382">
                  <c:v>7.8315306505059214E-3</c:v>
                </c:pt>
                <c:pt idx="383">
                  <c:v>7.9642807836103665E-3</c:v>
                </c:pt>
                <c:pt idx="384">
                  <c:v>8.0992876689775853E-3</c:v>
                </c:pt>
                <c:pt idx="385">
                  <c:v>8.2365896713960472E-3</c:v>
                </c:pt>
                <c:pt idx="386">
                  <c:v>8.3762258078556254E-3</c:v>
                </c:pt>
                <c:pt idx="387">
                  <c:v>8.5182357586350132E-3</c:v>
                </c:pt>
                <c:pt idx="388">
                  <c:v>8.6626598785776512E-3</c:v>
                </c:pt>
                <c:pt idx="389">
                  <c:v>8.8060963449551714E-3</c:v>
                </c:pt>
                <c:pt idx="390">
                  <c:v>8.941635896772571E-3</c:v>
                </c:pt>
                <c:pt idx="391">
                  <c:v>9.0765810378789832E-3</c:v>
                </c:pt>
                <c:pt idx="392">
                  <c:v>9.2108775001888254E-3</c:v>
                </c:pt>
                <c:pt idx="393">
                  <c:v>9.3670765297378805E-3</c:v>
                </c:pt>
                <c:pt idx="394">
                  <c:v>9.525930942789267E-3</c:v>
                </c:pt>
                <c:pt idx="395">
                  <c:v>9.6874858808625279E-3</c:v>
                </c:pt>
                <c:pt idx="396">
                  <c:v>9.8517872528830347E-3</c:v>
                </c:pt>
                <c:pt idx="397">
                  <c:v>1.001888174822789E-2</c:v>
                </c:pt>
                <c:pt idx="398">
                  <c:v>1.0188816849993608E-2</c:v>
                </c:pt>
                <c:pt idx="399">
                  <c:v>1.0361640848489343E-2</c:v>
                </c:pt>
                <c:pt idx="400">
                  <c:v>1.0537402854959506E-2</c:v>
                </c:pt>
                <c:pt idx="401">
                  <c:v>1.0716152815539658E-2</c:v>
                </c:pt>
                <c:pt idx="402">
                  <c:v>1.0897941525449676E-2</c:v>
                </c:pt>
                <c:pt idx="403">
                  <c:v>1.1082820643428167E-2</c:v>
                </c:pt>
                <c:pt idx="404">
                  <c:v>1.1270842706412286E-2</c:v>
                </c:pt>
                <c:pt idx="405">
                  <c:v>1.1452870388592081E-2</c:v>
                </c:pt>
                <c:pt idx="406">
                  <c:v>1.1634073092088703E-2</c:v>
                </c:pt>
                <c:pt idx="407">
                  <c:v>1.1810348466140066E-2</c:v>
                </c:pt>
                <c:pt idx="408">
                  <c:v>1.1988317562647243E-2</c:v>
                </c:pt>
                <c:pt idx="409">
                  <c:v>1.216539031647767E-2</c:v>
                </c:pt>
                <c:pt idx="410">
                  <c:v>1.2341594659102785E-2</c:v>
                </c:pt>
                <c:pt idx="411">
                  <c:v>1.2516937759129767E-2</c:v>
                </c:pt>
                <c:pt idx="412">
                  <c:v>1.2691426881152136E-2</c:v>
                </c:pt>
                <c:pt idx="413">
                  <c:v>1.2865069218283768E-2</c:v>
                </c:pt>
                <c:pt idx="414">
                  <c:v>1.303787189075788E-2</c:v>
                </c:pt>
                <c:pt idx="415">
                  <c:v>1.3209841943644071E-2</c:v>
                </c:pt>
                <c:pt idx="416">
                  <c:v>1.3380986344886856E-2</c:v>
                </c:pt>
                <c:pt idx="417">
                  <c:v>1.3608077224795777E-2</c:v>
                </c:pt>
                <c:pt idx="418">
                  <c:v>1.3839028649663149E-2</c:v>
                </c:pt>
                <c:pt idx="419">
                  <c:v>1.4073906248753265E-2</c:v>
                </c:pt>
                <c:pt idx="420">
                  <c:v>1.4312776767027913E-2</c:v>
                </c:pt>
                <c:pt idx="421">
                  <c:v>1.4555708084113227E-2</c:v>
                </c:pt>
                <c:pt idx="422">
                  <c:v>1.4802769233588996E-2</c:v>
                </c:pt>
                <c:pt idx="423">
                  <c:v>1.5054030422605851E-2</c:v>
                </c:pt>
                <c:pt idx="424">
                  <c:v>1.5309563051835994E-2</c:v>
                </c:pt>
                <c:pt idx="425">
                  <c:v>1.5569439735763047E-2</c:v>
                </c:pt>
                <c:pt idx="426">
                  <c:v>1.5833734323316861E-2</c:v>
                </c:pt>
                <c:pt idx="427">
                  <c:v>1.6102521918859095E-2</c:v>
                </c:pt>
                <c:pt idx="428">
                  <c:v>1.6375878903525543E-2</c:v>
                </c:pt>
                <c:pt idx="429">
                  <c:v>1.6618233343845937E-2</c:v>
                </c:pt>
                <c:pt idx="430">
                  <c:v>1.6859596074632048E-2</c:v>
                </c:pt>
                <c:pt idx="431">
                  <c:v>1.7099753562037134E-2</c:v>
                </c:pt>
                <c:pt idx="432">
                  <c:v>1.7338716016932057E-2</c:v>
                </c:pt>
                <c:pt idx="433">
                  <c:v>1.7576491925833441E-2</c:v>
                </c:pt>
                <c:pt idx="434">
                  <c:v>1.7813089696068499E-2</c:v>
                </c:pt>
                <c:pt idx="435">
                  <c:v>1.8048517642329068E-2</c:v>
                </c:pt>
                <c:pt idx="436">
                  <c:v>1.8282783985408054E-2</c:v>
                </c:pt>
                <c:pt idx="437">
                  <c:v>1.8515896850964528E-2</c:v>
                </c:pt>
                <c:pt idx="438">
                  <c:v>1.8747864268400593E-2</c:v>
                </c:pt>
                <c:pt idx="439">
                  <c:v>1.8978694169844889E-2</c:v>
                </c:pt>
                <c:pt idx="440">
                  <c:v>1.9208394389238184E-2</c:v>
                </c:pt>
                <c:pt idx="441">
                  <c:v>1.9534551205901075E-2</c:v>
                </c:pt>
                <c:pt idx="442">
                  <c:v>1.9866252688447241E-2</c:v>
                </c:pt>
                <c:pt idx="443">
                  <c:v>2.0203593096196685E-2</c:v>
                </c:pt>
                <c:pt idx="444">
                  <c:v>2.0546668290877874E-2</c:v>
                </c:pt>
                <c:pt idx="445">
                  <c:v>2.0895575763868642E-2</c:v>
                </c:pt>
                <c:pt idx="446">
                  <c:v>2.1250414663900249E-2</c:v>
                </c:pt>
                <c:pt idx="447">
                  <c:v>2.1611285825232397E-2</c:v>
                </c:pt>
                <c:pt idx="448">
                  <c:v>2.1978291796307191E-2</c:v>
                </c:pt>
                <c:pt idx="449">
                  <c:v>2.235153686889026E-2</c:v>
                </c:pt>
                <c:pt idx="450">
                  <c:v>2.2731127107707239E-2</c:v>
                </c:pt>
                <c:pt idx="451">
                  <c:v>2.3117170380584098E-2</c:v>
                </c:pt>
                <c:pt idx="452">
                  <c:v>2.3509776389099867E-2</c:v>
                </c:pt>
                <c:pt idx="453">
                  <c:v>2.3805146609066373E-2</c:v>
                </c:pt>
                <c:pt idx="454">
                  <c:v>2.409968945447925E-2</c:v>
                </c:pt>
                <c:pt idx="455">
                  <c:v>2.4383907487373378E-2</c:v>
                </c:pt>
                <c:pt idx="456">
                  <c:v>2.4672216055786626E-2</c:v>
                </c:pt>
                <c:pt idx="457">
                  <c:v>2.4958996817155969E-2</c:v>
                </c:pt>
                <c:pt idx="458">
                  <c:v>2.5244301978814991E-2</c:v>
                </c:pt>
                <c:pt idx="459">
                  <c:v>2.5528143091873904E-2</c:v>
                </c:pt>
                <c:pt idx="460">
                  <c:v>2.5810531860696626E-2</c:v>
                </c:pt>
                <c:pt idx="461">
                  <c:v>2.609147985061085E-2</c:v>
                </c:pt>
                <c:pt idx="462">
                  <c:v>2.6370998488160206E-2</c:v>
                </c:pt>
                <c:pt idx="463">
                  <c:v>2.6649099059535813E-2</c:v>
                </c:pt>
                <c:pt idx="464">
                  <c:v>2.6925792709251994E-2</c:v>
                </c:pt>
                <c:pt idx="465">
                  <c:v>2.7383145297355117E-2</c:v>
                </c:pt>
                <c:pt idx="466">
                  <c:v>2.7848272879455998E-2</c:v>
                </c:pt>
                <c:pt idx="467">
                  <c:v>2.8321307630452593E-2</c:v>
                </c:pt>
                <c:pt idx="468">
                  <c:v>2.8802383972216135E-2</c:v>
                </c:pt>
                <c:pt idx="469">
                  <c:v>2.9291638611789649E-2</c:v>
                </c:pt>
                <c:pt idx="470">
                  <c:v>2.9789210580235918E-2</c:v>
                </c:pt>
                <c:pt idx="471">
                  <c:v>3.0295241272145772E-2</c:v>
                </c:pt>
                <c:pt idx="472">
                  <c:v>3.0809874485818092E-2</c:v>
                </c:pt>
                <c:pt idx="473">
                  <c:v>3.1333256464122848E-2</c:v>
                </c:pt>
                <c:pt idx="474">
                  <c:v>3.1865535936058779E-2</c:v>
                </c:pt>
                <c:pt idx="475">
                  <c:v>3.2406864159017619E-2</c:v>
                </c:pt>
                <c:pt idx="476">
                  <c:v>3.2957394961766764E-2</c:v>
                </c:pt>
                <c:pt idx="477">
                  <c:v>3.3319135568774132E-2</c:v>
                </c:pt>
                <c:pt idx="478">
                  <c:v>3.3680248438553384E-2</c:v>
                </c:pt>
                <c:pt idx="479">
                  <c:v>3.4039545172380434E-2</c:v>
                </c:pt>
                <c:pt idx="480">
                  <c:v>3.4397046244796843E-2</c:v>
                </c:pt>
                <c:pt idx="481">
                  <c:v>3.4752764254293862E-2</c:v>
                </c:pt>
                <c:pt idx="482">
                  <c:v>3.5106711649430883E-2</c:v>
                </c:pt>
                <c:pt idx="483">
                  <c:v>3.5458900681636783E-2</c:v>
                </c:pt>
                <c:pt idx="484">
                  <c:v>3.5801272937133248E-2</c:v>
                </c:pt>
                <c:pt idx="485">
                  <c:v>3.6146901969833625E-2</c:v>
                </c:pt>
                <c:pt idx="486">
                  <c:v>3.6490743669770648E-2</c:v>
                </c:pt>
                <c:pt idx="487">
                  <c:v>3.6832845686955239E-2</c:v>
                </c:pt>
                <c:pt idx="488">
                  <c:v>3.7173222899744951E-2</c:v>
                </c:pt>
                <c:pt idx="489">
                  <c:v>3.7804781801086457E-2</c:v>
                </c:pt>
                <c:pt idx="490">
                  <c:v>3.8447077203750762E-2</c:v>
                </c:pt>
                <c:pt idx="491">
                  <c:v>3.910029162826039E-2</c:v>
                </c:pt>
                <c:pt idx="492">
                  <c:v>3.9764610697986646E-2</c:v>
                </c:pt>
                <c:pt idx="493">
                  <c:v>4.0440223191898272E-2</c:v>
                </c:pt>
                <c:pt idx="494">
                  <c:v>4.1127321098206375E-2</c:v>
                </c:pt>
                <c:pt idx="495">
                  <c:v>4.1826099668921743E-2</c:v>
                </c:pt>
                <c:pt idx="496">
                  <c:v>4.2536757475339249E-2</c:v>
                </c:pt>
                <c:pt idx="497">
                  <c:v>4.3259496464465856E-2</c:v>
                </c:pt>
                <c:pt idx="498">
                  <c:v>4.3994522016407606E-2</c:v>
                </c:pt>
                <c:pt idx="499">
                  <c:v>4.47420430027324E-2</c:v>
                </c:pt>
                <c:pt idx="500">
                  <c:v>4.5502271845824678E-2</c:v>
                </c:pt>
                <c:pt idx="501">
                  <c:v>4.5912932709065012E-2</c:v>
                </c:pt>
                <c:pt idx="502">
                  <c:v>4.6323641875260058E-2</c:v>
                </c:pt>
                <c:pt idx="503">
                  <c:v>4.6732270828159804E-2</c:v>
                </c:pt>
                <c:pt idx="504">
                  <c:v>4.7138849700076167E-2</c:v>
                </c:pt>
                <c:pt idx="505">
                  <c:v>4.7543395208171524E-2</c:v>
                </c:pt>
                <c:pt idx="506">
                  <c:v>4.7945923911091128E-2</c:v>
                </c:pt>
                <c:pt idx="507">
                  <c:v>4.8346452130168298E-2</c:v>
                </c:pt>
                <c:pt idx="508">
                  <c:v>4.8744995951701751E-2</c:v>
                </c:pt>
                <c:pt idx="509">
                  <c:v>4.9141571228884809E-2</c:v>
                </c:pt>
                <c:pt idx="510">
                  <c:v>4.9536193583859744E-2</c:v>
                </c:pt>
                <c:pt idx="511">
                  <c:v>4.9928878409877774E-2</c:v>
                </c:pt>
                <c:pt idx="512">
                  <c:v>5.0319640873547927E-2</c:v>
                </c:pt>
                <c:pt idx="513">
                  <c:v>5.1174688880444089E-2</c:v>
                </c:pt>
                <c:pt idx="514">
                  <c:v>5.2044272703457475E-2</c:v>
                </c:pt>
                <c:pt idx="515">
                  <c:v>5.2928639451462083E-2</c:v>
                </c:pt>
                <c:pt idx="516">
                  <c:v>5.3828040434182801E-2</c:v>
                </c:pt>
                <c:pt idx="517">
                  <c:v>5.4742731233609739E-2</c:v>
                </c:pt>
                <c:pt idx="518">
                  <c:v>5.5672971776626938E-2</c:v>
                </c:pt>
                <c:pt idx="519">
                  <c:v>5.6619026408875443E-2</c:v>
                </c:pt>
                <c:pt idx="520">
                  <c:v>5.758116396987218E-2</c:v>
                </c:pt>
                <c:pt idx="521">
                  <c:v>5.8559657869405861E-2</c:v>
                </c:pt>
                <c:pt idx="522">
                  <c:v>5.9554786165231577E-2</c:v>
                </c:pt>
                <c:pt idx="523">
                  <c:v>6.0566831642086379E-2</c:v>
                </c:pt>
                <c:pt idx="524">
                  <c:v>6.1596081892047683E-2</c:v>
                </c:pt>
                <c:pt idx="525">
                  <c:v>6.2033045423867776E-2</c:v>
                </c:pt>
                <c:pt idx="526">
                  <c:v>6.2471167531836597E-2</c:v>
                </c:pt>
                <c:pt idx="527">
                  <c:v>6.290715864318526E-2</c:v>
                </c:pt>
                <c:pt idx="528">
                  <c:v>6.3341057834009507E-2</c:v>
                </c:pt>
                <c:pt idx="529">
                  <c:v>6.3772885468367776E-2</c:v>
                </c:pt>
                <c:pt idx="530">
                  <c:v>6.4202661759783258E-2</c:v>
                </c:pt>
                <c:pt idx="531">
                  <c:v>6.4630406663652731E-2</c:v>
                </c:pt>
                <c:pt idx="532">
                  <c:v>6.5056138728505061E-2</c:v>
                </c:pt>
                <c:pt idx="533">
                  <c:v>6.5479875237984278E-2</c:v>
                </c:pt>
                <c:pt idx="534">
                  <c:v>6.5901634354637667E-2</c:v>
                </c:pt>
                <c:pt idx="535">
                  <c:v>6.63214340027172E-2</c:v>
                </c:pt>
                <c:pt idx="536">
                  <c:v>6.6739291872613501E-2</c:v>
                </c:pt>
                <c:pt idx="537">
                  <c:v>6.7873473946493762E-2</c:v>
                </c:pt>
                <c:pt idx="538">
                  <c:v>6.9026937115630002E-2</c:v>
                </c:pt>
                <c:pt idx="539">
                  <c:v>7.0200009158641552E-2</c:v>
                </c:pt>
                <c:pt idx="540">
                  <c:v>7.1393023426384303E-2</c:v>
                </c:pt>
                <c:pt idx="541">
                  <c:v>7.2606318936678668E-2</c:v>
                </c:pt>
                <c:pt idx="542">
                  <c:v>7.3840240470648064E-2</c:v>
                </c:pt>
                <c:pt idx="543">
                  <c:v>7.5095138670694922E-2</c:v>
                </c:pt>
                <c:pt idx="544">
                  <c:v>7.6371370140142572E-2</c:v>
                </c:pt>
                <c:pt idx="545">
                  <c:v>7.7669297544570845E-2</c:v>
                </c:pt>
                <c:pt idx="546">
                  <c:v>7.89892897148744E-2</c:v>
                </c:pt>
                <c:pt idx="547">
                  <c:v>8.0331721752073107E-2</c:v>
                </c:pt>
                <c:pt idx="548">
                  <c:v>8.1696975133904198E-2</c:v>
                </c:pt>
                <c:pt idx="549">
                  <c:v>8.2138343839139219E-2</c:v>
                </c:pt>
                <c:pt idx="550">
                  <c:v>8.2582373777942503E-2</c:v>
                </c:pt>
                <c:pt idx="551">
                  <c:v>8.3024407785878759E-2</c:v>
                </c:pt>
                <c:pt idx="552">
                  <c:v>8.3464485567384367E-2</c:v>
                </c:pt>
                <c:pt idx="553">
                  <c:v>8.3902623276050178E-2</c:v>
                </c:pt>
                <c:pt idx="554">
                  <c:v>8.433883677304678E-2</c:v>
                </c:pt>
                <c:pt idx="555">
                  <c:v>8.4773138461024328E-2</c:v>
                </c:pt>
                <c:pt idx="556">
                  <c:v>8.5205542633390377E-2</c:v>
                </c:pt>
                <c:pt idx="557">
                  <c:v>8.5636063381046276E-2</c:v>
                </c:pt>
                <c:pt idx="558">
                  <c:v>8.6064714604179846E-2</c:v>
                </c:pt>
                <c:pt idx="559">
                  <c:v>8.6491510014269732E-2</c:v>
                </c:pt>
                <c:pt idx="560">
                  <c:v>8.6904101757687119E-2</c:v>
                </c:pt>
                <c:pt idx="561">
                  <c:v>8.8381085599613649E-2</c:v>
                </c:pt>
                <c:pt idx="562">
                  <c:v>8.9883178166852942E-2</c:v>
                </c:pt>
                <c:pt idx="563">
                  <c:v>9.1410806307735279E-2</c:v>
                </c:pt>
                <c:pt idx="564">
                  <c:v>9.2964404127012595E-2</c:v>
                </c:pt>
                <c:pt idx="565">
                  <c:v>9.4544413109217657E-2</c:v>
                </c:pt>
                <c:pt idx="566">
                  <c:v>9.6151282244120229E-2</c:v>
                </c:pt>
                <c:pt idx="567">
                  <c:v>9.778546815431613E-2</c:v>
                </c:pt>
                <c:pt idx="568">
                  <c:v>9.944743522498535E-2</c:v>
                </c:pt>
                <c:pt idx="569">
                  <c:v>0.10113765573585592</c:v>
                </c:pt>
                <c:pt idx="570">
                  <c:v>0.10285660999541132</c:v>
                </c:pt>
                <c:pt idx="571">
                  <c:v>0.10460478647737913</c:v>
                </c:pt>
                <c:pt idx="572">
                  <c:v>0.10638268195954047</c:v>
                </c:pt>
                <c:pt idx="573">
                  <c:v>0.10678478952326417</c:v>
                </c:pt>
                <c:pt idx="574">
                  <c:v>0.10719156393497467</c:v>
                </c:pt>
                <c:pt idx="575">
                  <c:v>0.1075967452522642</c:v>
                </c:pt>
                <c:pt idx="576">
                  <c:v>0.10800037510892278</c:v>
                </c:pt>
                <c:pt idx="577">
                  <c:v>0.10840246839116598</c:v>
                </c:pt>
                <c:pt idx="578">
                  <c:v>0.10880303988085627</c:v>
                </c:pt>
                <c:pt idx="579">
                  <c:v>0.10920210414447414</c:v>
                </c:pt>
                <c:pt idx="580">
                  <c:v>0.10959967553456908</c:v>
                </c:pt>
                <c:pt idx="581">
                  <c:v>0.10999576819099731</c:v>
                </c:pt>
                <c:pt idx="582">
                  <c:v>0.11037675284230637</c:v>
                </c:pt>
                <c:pt idx="583">
                  <c:v>0.11076443382244339</c:v>
                </c:pt>
                <c:pt idx="584">
                  <c:v>0.11115065289511512</c:v>
                </c:pt>
                <c:pt idx="585">
                  <c:v>0.11303982810637793</c:v>
                </c:pt>
                <c:pt idx="586">
                  <c:v>0.11496111929623221</c:v>
                </c:pt>
                <c:pt idx="587">
                  <c:v>0.11691507243631404</c:v>
                </c:pt>
                <c:pt idx="588">
                  <c:v>0.11890224277977718</c:v>
                </c:pt>
                <c:pt idx="589">
                  <c:v>0.12092319501907922</c:v>
                </c:pt>
                <c:pt idx="590">
                  <c:v>0.12297850344644945</c:v>
                </c:pt>
                <c:pt idx="591">
                  <c:v>0.12506875211708493</c:v>
                </c:pt>
                <c:pt idx="592">
                  <c:v>0.12719453501512121</c:v>
                </c:pt>
                <c:pt idx="593">
                  <c:v>0.12935645622242409</c:v>
                </c:pt>
                <c:pt idx="594">
                  <c:v>0.13155513009025119</c:v>
                </c:pt>
                <c:pt idx="595">
                  <c:v>0.13379118141383128</c:v>
                </c:pt>
                <c:pt idx="596">
                  <c:v>0.13606524560991226</c:v>
                </c:pt>
                <c:pt idx="597">
                  <c:v>0.13640146473262288</c:v>
                </c:pt>
                <c:pt idx="598">
                  <c:v>0.13674498632592455</c:v>
                </c:pt>
                <c:pt idx="599">
                  <c:v>0.13708747176732022</c:v>
                </c:pt>
                <c:pt idx="600">
                  <c:v>0.13742896620954748</c:v>
                </c:pt>
                <c:pt idx="601">
                  <c:v>0.1377694819579833</c:v>
                </c:pt>
                <c:pt idx="602">
                  <c:v>0.13810903121230189</c:v>
                </c:pt>
                <c:pt idx="603">
                  <c:v>0.13843560364226171</c:v>
                </c:pt>
                <c:pt idx="604">
                  <c:v>0.13876831539355253</c:v>
                </c:pt>
                <c:pt idx="605">
                  <c:v>0.13910007850188488</c:v>
                </c:pt>
                <c:pt idx="606">
                  <c:v>0.13943093350762317</c:v>
                </c:pt>
                <c:pt idx="607">
                  <c:v>0.13976089552157636</c:v>
                </c:pt>
                <c:pt idx="608">
                  <c:v>0.14008997946207552</c:v>
                </c:pt>
                <c:pt idx="609">
                  <c:v>0.14247112322497665</c:v>
                </c:pt>
                <c:pt idx="610">
                  <c:v>0.14489274643184707</c:v>
                </c:pt>
                <c:pt idx="611">
                  <c:v>0.14735553723323436</c:v>
                </c:pt>
                <c:pt idx="612">
                  <c:v>0.14986019547824517</c:v>
                </c:pt>
                <c:pt idx="613">
                  <c:v>0.15240743291342121</c:v>
                </c:pt>
                <c:pt idx="614">
                  <c:v>0.15499797338499524</c:v>
                </c:pt>
                <c:pt idx="615">
                  <c:v>0.15763255304458598</c:v>
                </c:pt>
                <c:pt idx="616">
                  <c:v>0.16031192055838978</c:v>
                </c:pt>
                <c:pt idx="617">
                  <c:v>0.16303683731992827</c:v>
                </c:pt>
                <c:pt idx="618">
                  <c:v>0.16580807766641287</c:v>
                </c:pt>
                <c:pt idx="619">
                  <c:v>0.16862642909878775</c:v>
                </c:pt>
                <c:pt idx="620">
                  <c:v>0.17149269250551294</c:v>
                </c:pt>
                <c:pt idx="621">
                  <c:v>0.17171401544943296</c:v>
                </c:pt>
                <c:pt idx="622">
                  <c:v>0.17194516309031083</c:v>
                </c:pt>
                <c:pt idx="623">
                  <c:v>0.17217594118563045</c:v>
                </c:pt>
                <c:pt idx="624">
                  <c:v>0.17239188212852052</c:v>
                </c:pt>
                <c:pt idx="625">
                  <c:v>0.17261569061212875</c:v>
                </c:pt>
                <c:pt idx="626">
                  <c:v>0.17283906982159825</c:v>
                </c:pt>
                <c:pt idx="627">
                  <c:v>0.17306204731834848</c:v>
                </c:pt>
                <c:pt idx="628">
                  <c:v>0.17328463177003003</c:v>
                </c:pt>
                <c:pt idx="629">
                  <c:v>0.17350683168559178</c:v>
                </c:pt>
                <c:pt idx="630">
                  <c:v>0.17372865536858528</c:v>
                </c:pt>
                <c:pt idx="631">
                  <c:v>0.17395011091505191</c:v>
                </c:pt>
                <c:pt idx="632">
                  <c:v>0.17417120621294957</c:v>
                </c:pt>
                <c:pt idx="633">
                  <c:v>0.17713173083061559</c:v>
                </c:pt>
                <c:pt idx="634">
                  <c:v>0.18014258436678193</c:v>
                </c:pt>
                <c:pt idx="635">
                  <c:v>0.18320462241306307</c:v>
                </c:pt>
                <c:pt idx="636">
                  <c:v>0.18631871510613096</c:v>
                </c:pt>
                <c:pt idx="637">
                  <c:v>0.18948574737498103</c:v>
                </c:pt>
                <c:pt idx="638">
                  <c:v>0.19270661919240153</c:v>
                </c:pt>
                <c:pt idx="639">
                  <c:v>0.19598224583071824</c:v>
                </c:pt>
                <c:pt idx="640">
                  <c:v>0.19931355812188628</c:v>
                </c:pt>
                <c:pt idx="641">
                  <c:v>0.20270150272200418</c:v>
                </c:pt>
                <c:pt idx="642">
                  <c:v>0.20614704238032405</c:v>
                </c:pt>
                <c:pt idx="643">
                  <c:v>0.20965115621283548</c:v>
                </c:pt>
                <c:pt idx="644">
                  <c:v>0.21321483998049953</c:v>
                </c:pt>
                <c:pt idx="645">
                  <c:v>0.2133165447239527</c:v>
                </c:pt>
                <c:pt idx="646">
                  <c:v>0.21343801618397956</c:v>
                </c:pt>
                <c:pt idx="647">
                  <c:v>0.21355931663359326</c:v>
                </c:pt>
                <c:pt idx="648">
                  <c:v>0.21368045830660651</c:v>
                </c:pt>
                <c:pt idx="649">
                  <c:v>0.21380144568973353</c:v>
                </c:pt>
                <c:pt idx="650">
                  <c:v>0.21392228198090082</c:v>
                </c:pt>
                <c:pt idx="651">
                  <c:v>0.2140429702472757</c:v>
                </c:pt>
                <c:pt idx="652">
                  <c:v>0.21416351342524645</c:v>
                </c:pt>
                <c:pt idx="653">
                  <c:v>0.21428391432199109</c:v>
                </c:pt>
                <c:pt idx="654">
                  <c:v>0.21440417561761302</c:v>
                </c:pt>
                <c:pt idx="655">
                  <c:v>0.2145242998676864</c:v>
                </c:pt>
                <c:pt idx="656">
                  <c:v>0.21464428950610268</c:v>
                </c:pt>
                <c:pt idx="657">
                  <c:v>0.21829285653975219</c:v>
                </c:pt>
                <c:pt idx="658">
                  <c:v>0.22200344921297385</c:v>
                </c:pt>
                <c:pt idx="659">
                  <c:v>0.22577712196164029</c:v>
                </c:pt>
                <c:pt idx="660">
                  <c:v>0.22961494714703404</c:v>
                </c:pt>
                <c:pt idx="661">
                  <c:v>0.23351801536057937</c:v>
                </c:pt>
                <c:pt idx="662">
                  <c:v>0.23748743573375505</c:v>
                </c:pt>
                <c:pt idx="663">
                  <c:v>0.24152433625327477</c:v>
                </c:pt>
                <c:pt idx="664">
                  <c:v>0.24562986408162629</c:v>
                </c:pt>
                <c:pt idx="665">
                  <c:v>0.24980518588305975</c:v>
                </c:pt>
                <c:pt idx="666">
                  <c:v>0.25405148815511758</c:v>
                </c:pt>
                <c:pt idx="667">
                  <c:v>0.25836997756580043</c:v>
                </c:pt>
                <c:pt idx="668">
                  <c:v>0.26276188129646499</c:v>
                </c:pt>
                <c:pt idx="669">
                  <c:v>0.26267600288041298</c:v>
                </c:pt>
                <c:pt idx="670">
                  <c:v>0.26263300845928972</c:v>
                </c:pt>
                <c:pt idx="671">
                  <c:v>0.26258978206406264</c:v>
                </c:pt>
                <c:pt idx="672">
                  <c:v>0.26254632369473174</c:v>
                </c:pt>
                <c:pt idx="673">
                  <c:v>0.26250263335129709</c:v>
                </c:pt>
                <c:pt idx="674">
                  <c:v>0.26245871103375856</c:v>
                </c:pt>
                <c:pt idx="675">
                  <c:v>0.26241455674211617</c:v>
                </c:pt>
                <c:pt idx="676">
                  <c:v>0.26237017047637007</c:v>
                </c:pt>
                <c:pt idx="677">
                  <c:v>0.26232555223652004</c:v>
                </c:pt>
                <c:pt idx="678">
                  <c:v>0.26228070202256615</c:v>
                </c:pt>
                <c:pt idx="679">
                  <c:v>0.2622356198345086</c:v>
                </c:pt>
                <c:pt idx="680">
                  <c:v>0.26219030567234713</c:v>
                </c:pt>
                <c:pt idx="681">
                  <c:v>0.26664715498082281</c:v>
                </c:pt>
                <c:pt idx="682">
                  <c:v>0.27117977072754268</c:v>
                </c:pt>
                <c:pt idx="683">
                  <c:v>0.27578944094195673</c:v>
                </c:pt>
                <c:pt idx="684">
                  <c:v>0.28047747555001584</c:v>
                </c:pt>
                <c:pt idx="685">
                  <c:v>0.28524520674641196</c:v>
                </c:pt>
                <c:pt idx="686">
                  <c:v>0.29009398937314684</c:v>
                </c:pt>
                <c:pt idx="687">
                  <c:v>0.29502520130453613</c:v>
                </c:pt>
                <c:pt idx="688">
                  <c:v>0.3000402438387591</c:v>
                </c:pt>
                <c:pt idx="689">
                  <c:v>0.30514054209606384</c:v>
                </c:pt>
                <c:pt idx="690">
                  <c:v>0.31032754542374275</c:v>
                </c:pt>
                <c:pt idx="691">
                  <c:v>0.31560272780799226</c:v>
                </c:pt>
                <c:pt idx="692">
                  <c:v>0.32096758829277394</c:v>
                </c:pt>
                <c:pt idx="693">
                  <c:v>0.32083318832310065</c:v>
                </c:pt>
                <c:pt idx="694">
                  <c:v>0.32071932261063352</c:v>
                </c:pt>
                <c:pt idx="695">
                  <c:v>0.32060518962221057</c:v>
                </c:pt>
                <c:pt idx="696">
                  <c:v>0.32049078935783176</c:v>
                </c:pt>
                <c:pt idx="697">
                  <c:v>0.32037612181749725</c:v>
                </c:pt>
                <c:pt idx="698">
                  <c:v>0.32026118700120682</c:v>
                </c:pt>
                <c:pt idx="699">
                  <c:v>0.32014598490896062</c:v>
                </c:pt>
                <c:pt idx="700">
                  <c:v>0.32003051554075862</c:v>
                </c:pt>
                <c:pt idx="701">
                  <c:v>0.31991477889660069</c:v>
                </c:pt>
                <c:pt idx="702">
                  <c:v>0.31979877497648707</c:v>
                </c:pt>
                <c:pt idx="703">
                  <c:v>0.31968250378041752</c:v>
                </c:pt>
                <c:pt idx="704">
                  <c:v>0.31956596530839221</c:v>
                </c:pt>
                <c:pt idx="705">
                  <c:v>0.32499820083068071</c:v>
                </c:pt>
                <c:pt idx="706">
                  <c:v>0.33052278435684818</c:v>
                </c:pt>
                <c:pt idx="707">
                  <c:v>0.33614128580296038</c:v>
                </c:pt>
                <c:pt idx="708">
                  <c:v>0.34185403857410562</c:v>
                </c:pt>
                <c:pt idx="709">
                  <c:v>0.34763259080282605</c:v>
                </c:pt>
                <c:pt idx="710">
                  <c:v>0.35349747826052325</c:v>
                </c:pt>
                <c:pt idx="711">
                  <c:v>0.35943187242083657</c:v>
                </c:pt>
                <c:pt idx="712">
                  <c:v>0.36543626296574527</c:v>
                </c:pt>
                <c:pt idx="713">
                  <c:v>0.37153684341509835</c:v>
                </c:pt>
                <c:pt idx="714">
                  <c:v>0.37770963853592432</c:v>
                </c:pt>
                <c:pt idx="715">
                  <c:v>0.38397417336614648</c:v>
                </c:pt>
                <c:pt idx="716">
                  <c:v>0.39042963948420534</c:v>
                </c:pt>
                <c:pt idx="717">
                  <c:v>0.39016715053118789</c:v>
                </c:pt>
                <c:pt idx="718">
                  <c:v>0.38992881809284807</c:v>
                </c:pt>
                <c:pt idx="719">
                  <c:v>0.38969017694381736</c:v>
                </c:pt>
                <c:pt idx="720">
                  <c:v>0.38945122708409569</c:v>
                </c:pt>
                <c:pt idx="721">
                  <c:v>0.38921196851368317</c:v>
                </c:pt>
                <c:pt idx="722">
                  <c:v>0.38897240123257965</c:v>
                </c:pt>
                <c:pt idx="723">
                  <c:v>0.38873252524078517</c:v>
                </c:pt>
                <c:pt idx="724">
                  <c:v>0.38849234053829979</c:v>
                </c:pt>
                <c:pt idx="725">
                  <c:v>0.38825184712512345</c:v>
                </c:pt>
                <c:pt idx="726">
                  <c:v>0.38801104500125638</c:v>
                </c:pt>
                <c:pt idx="727">
                  <c:v>0.38776993416669819</c:v>
                </c:pt>
                <c:pt idx="728">
                  <c:v>0.3875285146214491</c:v>
                </c:pt>
                <c:pt idx="729">
                  <c:v>0.39411611348205949</c:v>
                </c:pt>
                <c:pt idx="730">
                  <c:v>0.40081570152330043</c:v>
                </c:pt>
                <c:pt idx="731">
                  <c:v>0.40762519520267421</c:v>
                </c:pt>
                <c:pt idx="732">
                  <c:v>0.41450596434469628</c:v>
                </c:pt>
                <c:pt idx="733">
                  <c:v>0.42145939362809542</c:v>
                </c:pt>
                <c:pt idx="734">
                  <c:v>0.42851924722806412</c:v>
                </c:pt>
                <c:pt idx="735">
                  <c:v>0.43566493055809169</c:v>
                </c:pt>
                <c:pt idx="736">
                  <c:v>0.44289703231882332</c:v>
                </c:pt>
                <c:pt idx="737">
                  <c:v>0.45024858972175508</c:v>
                </c:pt>
                <c:pt idx="738">
                  <c:v>0.45769048057451917</c:v>
                </c:pt>
                <c:pt idx="739">
                  <c:v>0.46523921083458514</c:v>
                </c:pt>
                <c:pt idx="740">
                  <c:v>0.4729195873387757</c:v>
                </c:pt>
                <c:pt idx="741">
                  <c:v>0.47263967899883841</c:v>
                </c:pt>
                <c:pt idx="742">
                  <c:v>0.47238414571911402</c:v>
                </c:pt>
                <c:pt idx="743">
                  <c:v>0.47212826304726652</c:v>
                </c:pt>
                <c:pt idx="744">
                  <c:v>0.47187203098329566</c:v>
                </c:pt>
                <c:pt idx="745">
                  <c:v>0.47161544952720152</c:v>
                </c:pt>
                <c:pt idx="746">
                  <c:v>0.47135851867898415</c:v>
                </c:pt>
                <c:pt idx="747">
                  <c:v>0.47110123843864343</c:v>
                </c:pt>
                <c:pt idx="748">
                  <c:v>0.47084360880617981</c:v>
                </c:pt>
                <c:pt idx="749">
                  <c:v>0.47058562978159285</c:v>
                </c:pt>
                <c:pt idx="750">
                  <c:v>0.47030654899747926</c:v>
                </c:pt>
                <c:pt idx="751">
                  <c:v>0.47003888185127368</c:v>
                </c:pt>
                <c:pt idx="752">
                  <c:v>0.46977086347850211</c:v>
                </c:pt>
                <c:pt idx="753">
                  <c:v>0.47775658226968237</c:v>
                </c:pt>
                <c:pt idx="754">
                  <c:v>0.48578161732081815</c:v>
                </c:pt>
                <c:pt idx="755">
                  <c:v>0.4938534660685866</c:v>
                </c:pt>
                <c:pt idx="756">
                  <c:v>0.5020108729470889</c:v>
                </c:pt>
                <c:pt idx="757">
                  <c:v>0.51025609324090382</c:v>
                </c:pt>
                <c:pt idx="758">
                  <c:v>0.51862654155820509</c:v>
                </c:pt>
                <c:pt idx="759">
                  <c:v>0.52709855163142716</c:v>
                </c:pt>
                <c:pt idx="760">
                  <c:v>0.53567431734563775</c:v>
                </c:pt>
                <c:pt idx="761">
                  <c:v>0.54439149601096715</c:v>
                </c:pt>
                <c:pt idx="762">
                  <c:v>0.55321483371495705</c:v>
                </c:pt>
                <c:pt idx="763">
                  <c:v>0.56226618144548091</c:v>
                </c:pt>
                <c:pt idx="764">
                  <c:v>0.57150917072180651</c:v>
                </c:pt>
                <c:pt idx="765">
                  <c:v>0.5711658340650102</c:v>
                </c:pt>
                <c:pt idx="766">
                  <c:v>0.57085132780455305</c:v>
                </c:pt>
                <c:pt idx="767">
                  <c:v>0.57053642065407772</c:v>
                </c:pt>
                <c:pt idx="768">
                  <c:v>0.5702211126135841</c:v>
                </c:pt>
                <c:pt idx="769">
                  <c:v>0.56990540368307174</c:v>
                </c:pt>
                <c:pt idx="770">
                  <c:v>0.5695892938625412</c:v>
                </c:pt>
                <c:pt idx="771">
                  <c:v>0.56924957337626125</c:v>
                </c:pt>
                <c:pt idx="772">
                  <c:v>0.56892268778009758</c:v>
                </c:pt>
                <c:pt idx="773">
                  <c:v>0.56859539926722757</c:v>
                </c:pt>
                <c:pt idx="774">
                  <c:v>0.56826770783765146</c:v>
                </c:pt>
                <c:pt idx="775">
                  <c:v>0.56793961349136912</c:v>
                </c:pt>
                <c:pt idx="776">
                  <c:v>0.56761111622838056</c:v>
                </c:pt>
                <c:pt idx="777">
                  <c:v>0.57726011931630905</c:v>
                </c:pt>
                <c:pt idx="778">
                  <c:v>0.58692145568854204</c:v>
                </c:pt>
                <c:pt idx="779">
                  <c:v>0.59663009657969446</c:v>
                </c:pt>
                <c:pt idx="780">
                  <c:v>0.60643099114074606</c:v>
                </c:pt>
                <c:pt idx="781">
                  <c:v>0.61632433160683153</c:v>
                </c:pt>
                <c:pt idx="782">
                  <c:v>0.62635718360592896</c:v>
                </c:pt>
                <c:pt idx="783">
                  <c:v>0.63650740290046537</c:v>
                </c:pt>
                <c:pt idx="784">
                  <c:v>0.64678195222384072</c:v>
                </c:pt>
                <c:pt idx="785">
                  <c:v>0.65722668046976063</c:v>
                </c:pt>
                <c:pt idx="786">
                  <c:v>0.66779946277880342</c:v>
                </c:pt>
                <c:pt idx="787">
                  <c:v>0.67852367800920965</c:v>
                </c:pt>
                <c:pt idx="788">
                  <c:v>0.68943565078421443</c:v>
                </c:pt>
                <c:pt idx="789">
                  <c:v>0.68909801686843386</c:v>
                </c:pt>
                <c:pt idx="790">
                  <c:v>0.68879321941252802</c:v>
                </c:pt>
                <c:pt idx="791">
                  <c:v>0.68848797123327055</c:v>
                </c:pt>
                <c:pt idx="792">
                  <c:v>0.68814867133289181</c:v>
                </c:pt>
                <c:pt idx="793">
                  <c:v>0.68782824171346635</c:v>
                </c:pt>
                <c:pt idx="794">
                  <c:v>0.68750735848137878</c:v>
                </c:pt>
                <c:pt idx="795">
                  <c:v>0.68718602163662923</c:v>
                </c:pt>
                <c:pt idx="796">
                  <c:v>0.68686423117921758</c:v>
                </c:pt>
                <c:pt idx="797">
                  <c:v>0.6865419871091436</c:v>
                </c:pt>
                <c:pt idx="798">
                  <c:v>0.68621928942640764</c:v>
                </c:pt>
                <c:pt idx="799">
                  <c:v>0.68589613813100925</c:v>
                </c:pt>
                <c:pt idx="800">
                  <c:v>0.68557253322294931</c:v>
                </c:pt>
                <c:pt idx="801">
                  <c:v>0.69701559675897529</c:v>
                </c:pt>
                <c:pt idx="802">
                  <c:v>0.70842755303653382</c:v>
                </c:pt>
                <c:pt idx="803">
                  <c:v>0.71989424155886139</c:v>
                </c:pt>
                <c:pt idx="804">
                  <c:v>0.73146907387499627</c:v>
                </c:pt>
                <c:pt idx="805">
                  <c:v>0.74315314873173188</c:v>
                </c:pt>
                <c:pt idx="806">
                  <c:v>0.754999319164115</c:v>
                </c:pt>
                <c:pt idx="807">
                  <c:v>0.76697181281197335</c:v>
                </c:pt>
                <c:pt idx="808">
                  <c:v>0.77920293620042358</c:v>
                </c:pt>
                <c:pt idx="809">
                  <c:v>0.79166182497575022</c:v>
                </c:pt>
                <c:pt idx="810">
                  <c:v>0.80425809885444199</c:v>
                </c:pt>
                <c:pt idx="811">
                  <c:v>0.81702612395403873</c:v>
                </c:pt>
                <c:pt idx="812">
                  <c:v>0.83001562078334068</c:v>
                </c:pt>
                <c:pt idx="813">
                  <c:v>0.82962330031509091</c:v>
                </c:pt>
                <c:pt idx="814">
                  <c:v>0.8292916711720969</c:v>
                </c:pt>
                <c:pt idx="815">
                  <c:v>0.82895952703585019</c:v>
                </c:pt>
                <c:pt idx="816">
                  <c:v>0.82862686790635132</c:v>
                </c:pt>
                <c:pt idx="817">
                  <c:v>0.82829369378359974</c:v>
                </c:pt>
                <c:pt idx="818">
                  <c:v>0.82796000466759623</c:v>
                </c:pt>
                <c:pt idx="819">
                  <c:v>0.82762580055834001</c:v>
                </c:pt>
                <c:pt idx="820">
                  <c:v>0.82729108145583163</c:v>
                </c:pt>
                <c:pt idx="821">
                  <c:v>0.82695584736007044</c:v>
                </c:pt>
                <c:pt idx="822">
                  <c:v>0.82662009827105687</c:v>
                </c:pt>
                <c:pt idx="823">
                  <c:v>0.82628383418879126</c:v>
                </c:pt>
                <c:pt idx="824">
                  <c:v>0.82594705511327315</c:v>
                </c:pt>
                <c:pt idx="825">
                  <c:v>0.83954558454527106</c:v>
                </c:pt>
                <c:pt idx="826">
                  <c:v>0.85310663641560569</c:v>
                </c:pt>
                <c:pt idx="827">
                  <c:v>0.86673087856442155</c:v>
                </c:pt>
                <c:pt idx="828">
                  <c:v>0.88048259848996779</c:v>
                </c:pt>
                <c:pt idx="829">
                  <c:v>0.89436265897310008</c:v>
                </c:pt>
                <c:pt idx="830">
                  <c:v>0.90843310635500807</c:v>
                </c:pt>
                <c:pt idx="831">
                  <c:v>0.92265436630930375</c:v>
                </c:pt>
                <c:pt idx="832">
                  <c:v>0.93702765357148476</c:v>
                </c:pt>
                <c:pt idx="833">
                  <c:v>0.95161402948115892</c:v>
                </c:pt>
                <c:pt idx="834">
                  <c:v>0.96656227563606167</c:v>
                </c:pt>
                <c:pt idx="835">
                  <c:v>0.98176858343329132</c:v>
                </c:pt>
                <c:pt idx="836">
                  <c:v>0.99721774604089186</c:v>
                </c:pt>
                <c:pt idx="837">
                  <c:v>0.99686505984093177</c:v>
                </c:pt>
                <c:pt idx="838">
                  <c:v>0.99655391027287088</c:v>
                </c:pt>
                <c:pt idx="839">
                  <c:v>0.99624217902118939</c:v>
                </c:pt>
                <c:pt idx="840">
                  <c:v>0.99592986608588874</c:v>
                </c:pt>
                <c:pt idx="841">
                  <c:v>0.99561697146696704</c:v>
                </c:pt>
                <c:pt idx="842">
                  <c:v>0.99530349516442573</c:v>
                </c:pt>
                <c:pt idx="843">
                  <c:v>0.99498943717826482</c:v>
                </c:pt>
                <c:pt idx="844">
                  <c:v>0.99467479750848387</c:v>
                </c:pt>
                <c:pt idx="845">
                  <c:v>0.99435957615508264</c:v>
                </c:pt>
                <c:pt idx="846">
                  <c:v>0.9940437731180618</c:v>
                </c:pt>
                <c:pt idx="847">
                  <c:v>0.99372738839742081</c:v>
                </c:pt>
                <c:pt idx="848">
                  <c:v>0.99341042199316043</c:v>
                </c:pt>
                <c:pt idx="849">
                  <c:v>1.0094239741162776</c:v>
                </c:pt>
                <c:pt idx="850">
                  <c:v>1.0253923154014839</c:v>
                </c:pt>
                <c:pt idx="851">
                  <c:v>1.0414336586311992</c:v>
                </c:pt>
                <c:pt idx="852">
                  <c:v>1.0576188605727577</c:v>
                </c:pt>
                <c:pt idx="853">
                  <c:v>1.0739506935337357</c:v>
                </c:pt>
                <c:pt idx="854">
                  <c:v>1.0905039045175378</c:v>
                </c:pt>
                <c:pt idx="855">
                  <c:v>1.1072980733517974</c:v>
                </c:pt>
                <c:pt idx="856">
                  <c:v>1.124448085023479</c:v>
                </c:pt>
                <c:pt idx="857">
                  <c:v>1.1419019843909206</c:v>
                </c:pt>
                <c:pt idx="858">
                  <c:v>1.1595424413178399</c:v>
                </c:pt>
                <c:pt idx="859">
                  <c:v>1.1774074676403916</c:v>
                </c:pt>
                <c:pt idx="860">
                  <c:v>1.195553456943208</c:v>
                </c:pt>
                <c:pt idx="861">
                  <c:v>1.195236703424418</c:v>
                </c:pt>
                <c:pt idx="862">
                  <c:v>1.194966056775302</c:v>
                </c:pt>
                <c:pt idx="863">
                  <c:v>1.1946947536606227</c:v>
                </c:pt>
                <c:pt idx="864">
                  <c:v>1.1944227940803813</c:v>
                </c:pt>
                <c:pt idx="865">
                  <c:v>1.1941501780345769</c:v>
                </c:pt>
                <c:pt idx="866">
                  <c:v>1.1938769055232101</c:v>
                </c:pt>
                <c:pt idx="867">
                  <c:v>1.1936029765462801</c:v>
                </c:pt>
                <c:pt idx="868">
                  <c:v>1.1933283911037877</c:v>
                </c:pt>
                <c:pt idx="869">
                  <c:v>1.1930531491957326</c:v>
                </c:pt>
                <c:pt idx="870">
                  <c:v>1.1927772508221146</c:v>
                </c:pt>
                <c:pt idx="871">
                  <c:v>1.1925006959829338</c:v>
                </c:pt>
                <c:pt idx="872">
                  <c:v>1.1922234846781905</c:v>
                </c:pt>
                <c:pt idx="873">
                  <c:v>1.210966634740142</c:v>
                </c:pt>
                <c:pt idx="874">
                  <c:v>1.229648463457677</c:v>
                </c:pt>
                <c:pt idx="875">
                  <c:v>1.248389758535039</c:v>
                </c:pt>
                <c:pt idx="876">
                  <c:v>1.2673404176588072</c:v>
                </c:pt>
                <c:pt idx="877">
                  <c:v>1.2864715086128649</c:v>
                </c:pt>
                <c:pt idx="878">
                  <c:v>1.3060303223383827</c:v>
                </c:pt>
                <c:pt idx="879">
                  <c:v>1.3258466694578068</c:v>
                </c:pt>
                <c:pt idx="880">
                  <c:v>1.3458683686190838</c:v>
                </c:pt>
                <c:pt idx="881">
                  <c:v>1.3661798420106108</c:v>
                </c:pt>
                <c:pt idx="882">
                  <c:v>1.3866987262769666</c:v>
                </c:pt>
                <c:pt idx="883">
                  <c:v>1.4074678249390769</c:v>
                </c:pt>
                <c:pt idx="884">
                  <c:v>1.4285520839823205</c:v>
                </c:pt>
                <c:pt idx="885">
                  <c:v>1.4282949417635589</c:v>
                </c:pt>
                <c:pt idx="886">
                  <c:v>1.4280897520389126</c:v>
                </c:pt>
                <c:pt idx="887">
                  <c:v>1.4278838250823644</c:v>
                </c:pt>
              </c:numCache>
            </c:numRef>
          </c:yVal>
          <c:smooth val="1"/>
        </c:ser>
        <c:ser>
          <c:idx val="1"/>
          <c:order val="1"/>
          <c:spPr>
            <a:ln w="25400">
              <a:noFill/>
            </a:ln>
          </c:spPr>
          <c:marker>
            <c:symbol val="circle"/>
            <c:size val="7"/>
            <c:spPr>
              <a:solidFill>
                <a:srgbClr val="FFFFFF"/>
              </a:solidFill>
              <a:ln w="19050">
                <a:solidFill>
                  <a:schemeClr val="tx1"/>
                </a:solidFill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Summary!$C$176:$C$179</c:f>
                <c:numCache>
                  <c:formatCode>General</c:formatCode>
                  <c:ptCount val="4"/>
                  <c:pt idx="0">
                    <c:v>9.5441081301502503E-4</c:v>
                  </c:pt>
                  <c:pt idx="1">
                    <c:v>2.7563663681658013E-3</c:v>
                  </c:pt>
                  <c:pt idx="2">
                    <c:v>6.911826418859522E-3</c:v>
                  </c:pt>
                  <c:pt idx="3">
                    <c:v>4.8879818603045404E-2</c:v>
                  </c:pt>
                </c:numCache>
              </c:numRef>
            </c:plus>
            <c:minus>
              <c:numRef>
                <c:f>Summary!$C$176:$C$179</c:f>
                <c:numCache>
                  <c:formatCode>General</c:formatCode>
                  <c:ptCount val="4"/>
                  <c:pt idx="0">
                    <c:v>9.5441081301502503E-4</c:v>
                  </c:pt>
                  <c:pt idx="1">
                    <c:v>2.7563663681658013E-3</c:v>
                  </c:pt>
                  <c:pt idx="2">
                    <c:v>6.911826418859522E-3</c:v>
                  </c:pt>
                  <c:pt idx="3">
                    <c:v>4.8879818603045404E-2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Summary!$A$176:$A$179</c:f>
              <c:numCache>
                <c:formatCode>General</c:formatCode>
                <c:ptCount val="4"/>
                <c:pt idx="0">
                  <c:v>18</c:v>
                </c:pt>
                <c:pt idx="1">
                  <c:v>23</c:v>
                </c:pt>
                <c:pt idx="2">
                  <c:v>29</c:v>
                </c:pt>
                <c:pt idx="3">
                  <c:v>37</c:v>
                </c:pt>
              </c:numCache>
            </c:numRef>
          </c:xVal>
          <c:yVal>
            <c:numRef>
              <c:f>Summary!$B$176:$B$179</c:f>
              <c:numCache>
                <c:formatCode>General</c:formatCode>
                <c:ptCount val="4"/>
                <c:pt idx="0">
                  <c:v>1.8869999999999994E-2</c:v>
                </c:pt>
                <c:pt idx="1">
                  <c:v>8.6600000000000038E-2</c:v>
                </c:pt>
                <c:pt idx="2">
                  <c:v>0.36727000000000004</c:v>
                </c:pt>
                <c:pt idx="3">
                  <c:v>1.4309000000000001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1438968"/>
        <c:axId val="331439360"/>
      </c:scatterChart>
      <c:valAx>
        <c:axId val="3314389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US" b="0"/>
                  <a:t>Days after sowing</a:t>
                </a:r>
              </a:p>
            </c:rich>
          </c:tx>
          <c:layout>
            <c:manualLayout>
              <c:xMode val="edge"/>
              <c:yMode val="edge"/>
              <c:x val="0.43133755339406099"/>
              <c:y val="0.9233041445040608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1439360"/>
        <c:crosses val="autoZero"/>
        <c:crossBetween val="midCat"/>
        <c:majorUnit val="10"/>
      </c:valAx>
      <c:valAx>
        <c:axId val="331439360"/>
        <c:scaling>
          <c:orientation val="minMax"/>
          <c:max val="1.6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Fresh biomass (g)</a:t>
                </a:r>
              </a:p>
            </c:rich>
          </c:tx>
          <c:layout>
            <c:manualLayout>
              <c:xMode val="edge"/>
              <c:yMode val="edge"/>
              <c:x val="1.3071895424836602E-2"/>
              <c:y val="0.263801670808847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crossAx val="331438968"/>
        <c:crosses val="autoZero"/>
        <c:crossBetween val="midCat"/>
        <c:majorUnit val="0.4"/>
      </c:valAx>
      <c:spPr>
        <a:ln w="25400">
          <a:solidFill>
            <a:prstClr val="black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368121792995053"/>
          <c:y val="4.3264503441494594E-2"/>
          <c:w val="0.82614912861919654"/>
          <c:h val="0.81303168962286798"/>
        </c:manualLayout>
      </c:layout>
      <c:scatterChart>
        <c:scatterStyle val="lineMarker"/>
        <c:varyColors val="0"/>
        <c:ser>
          <c:idx val="0"/>
          <c:order val="0"/>
          <c:tx>
            <c:v>18 DAS</c:v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chemeClr val="bg1"/>
              </a:solidFill>
              <a:ln w="19050">
                <a:solidFill>
                  <a:schemeClr val="tx1"/>
                </a:solidFill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Summary!$C$6:$C$14</c:f>
                <c:numCache>
                  <c:formatCode>General</c:formatCode>
                  <c:ptCount val="9"/>
                  <c:pt idx="0">
                    <c:v>1.1575836902790388E-4</c:v>
                  </c:pt>
                  <c:pt idx="1">
                    <c:v>1.3638181696985329E-4</c:v>
                  </c:pt>
                  <c:pt idx="2">
                    <c:v>3.1559467676118874E-4</c:v>
                  </c:pt>
                  <c:pt idx="3">
                    <c:v>2.959729717389716E-4</c:v>
                  </c:pt>
                  <c:pt idx="4">
                    <c:v>2.8354893757515472E-4</c:v>
                  </c:pt>
                  <c:pt idx="5">
                    <c:v>3.5693136595149621E-4</c:v>
                  </c:pt>
                  <c:pt idx="6">
                    <c:v>1.4966629547095414E-4</c:v>
                  </c:pt>
                  <c:pt idx="7">
                    <c:v>6.7823299831260762E-5</c:v>
                  </c:pt>
                  <c:pt idx="8">
                    <c:v>9.2736184954961788E-5</c:v>
                  </c:pt>
                </c:numCache>
              </c:numRef>
            </c:plus>
            <c:minus>
              <c:numRef>
                <c:f>Summary!$C$6:$C$14</c:f>
                <c:numCache>
                  <c:formatCode>General</c:formatCode>
                  <c:ptCount val="9"/>
                  <c:pt idx="0">
                    <c:v>1.1575836902790388E-4</c:v>
                  </c:pt>
                  <c:pt idx="1">
                    <c:v>1.3638181696985329E-4</c:v>
                  </c:pt>
                  <c:pt idx="2">
                    <c:v>3.1559467676118874E-4</c:v>
                  </c:pt>
                  <c:pt idx="3">
                    <c:v>2.959729717389716E-4</c:v>
                  </c:pt>
                  <c:pt idx="4">
                    <c:v>2.8354893757515472E-4</c:v>
                  </c:pt>
                  <c:pt idx="5">
                    <c:v>3.5693136595149621E-4</c:v>
                  </c:pt>
                  <c:pt idx="6">
                    <c:v>1.4966629547095414E-4</c:v>
                  </c:pt>
                  <c:pt idx="7">
                    <c:v>6.7823299831260762E-5</c:v>
                  </c:pt>
                  <c:pt idx="8">
                    <c:v>9.2736184954961788E-5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Indiv!$A$1:$A$9</c:f>
              <c:numCache>
                <c:formatCode>General</c:formatCode>
                <c:ptCount val="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</c:numCache>
            </c:numRef>
          </c:xVal>
          <c:yVal>
            <c:numRef>
              <c:f>Summary!$B$6:$B$14</c:f>
              <c:numCache>
                <c:formatCode>General</c:formatCode>
                <c:ptCount val="9"/>
                <c:pt idx="0">
                  <c:v>1.2200000000000045E-3</c:v>
                </c:pt>
                <c:pt idx="1">
                  <c:v>1.2599999999999944E-3</c:v>
                </c:pt>
                <c:pt idx="2">
                  <c:v>3.860000000000008E-3</c:v>
                </c:pt>
                <c:pt idx="3">
                  <c:v>3.9600000000000026E-3</c:v>
                </c:pt>
                <c:pt idx="4">
                  <c:v>3.8799999999999946E-3</c:v>
                </c:pt>
                <c:pt idx="5">
                  <c:v>3.080000000000005E-3</c:v>
                </c:pt>
                <c:pt idx="6">
                  <c:v>1.1199999999999878E-3</c:v>
                </c:pt>
                <c:pt idx="7">
                  <c:v>3.6000000000001032E-4</c:v>
                </c:pt>
                <c:pt idx="8">
                  <c:v>6.3999999999998498E-4</c:v>
                </c:pt>
              </c:numCache>
            </c:numRef>
          </c:yVal>
          <c:smooth val="0"/>
        </c:ser>
        <c:ser>
          <c:idx val="1"/>
          <c:order val="1"/>
          <c:tx>
            <c:v>23 DAS</c:v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chemeClr val="tx1"/>
              </a:solidFill>
              <a:ln w="19050">
                <a:solidFill>
                  <a:schemeClr val="tx1"/>
                </a:solidFill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Summary!$E$6:$E$20</c:f>
                <c:numCache>
                  <c:formatCode>General</c:formatCode>
                  <c:ptCount val="15"/>
                  <c:pt idx="0">
                    <c:v>3.7416573867733805E-5</c:v>
                  </c:pt>
                  <c:pt idx="1">
                    <c:v>6.7823299831256669E-5</c:v>
                  </c:pt>
                  <c:pt idx="2">
                    <c:v>2.0396078054371584E-4</c:v>
                  </c:pt>
                  <c:pt idx="3">
                    <c:v>2.5573423705088606E-4</c:v>
                  </c:pt>
                  <c:pt idx="4">
                    <c:v>3.7894590642992938E-4</c:v>
                  </c:pt>
                  <c:pt idx="5">
                    <c:v>5.1999999999999887E-4</c:v>
                  </c:pt>
                  <c:pt idx="6">
                    <c:v>3.4058772731852799E-4</c:v>
                  </c:pt>
                  <c:pt idx="7">
                    <c:v>3.7013511046642421E-4</c:v>
                  </c:pt>
                  <c:pt idx="8">
                    <c:v>3.9547439866570135E-4</c:v>
                  </c:pt>
                  <c:pt idx="9">
                    <c:v>1.7204650534085423E-4</c:v>
                  </c:pt>
                  <c:pt idx="10">
                    <c:v>1.6552945357246903E-4</c:v>
                  </c:pt>
                  <c:pt idx="11">
                    <c:v>9.2736184954966572E-5</c:v>
                  </c:pt>
                  <c:pt idx="12">
                    <c:v>4.8989794855662702E-5</c:v>
                  </c:pt>
                  <c:pt idx="13">
                    <c:v>1.1135528725660512E-4</c:v>
                  </c:pt>
                  <c:pt idx="14">
                    <c:v>1.2083045973595215E-4</c:v>
                  </c:pt>
                </c:numCache>
              </c:numRef>
            </c:plus>
            <c:minus>
              <c:numRef>
                <c:f>Summary!$E$6:$E$20</c:f>
                <c:numCache>
                  <c:formatCode>General</c:formatCode>
                  <c:ptCount val="15"/>
                  <c:pt idx="0">
                    <c:v>3.7416573867733805E-5</c:v>
                  </c:pt>
                  <c:pt idx="1">
                    <c:v>6.7823299831256669E-5</c:v>
                  </c:pt>
                  <c:pt idx="2">
                    <c:v>2.0396078054371584E-4</c:v>
                  </c:pt>
                  <c:pt idx="3">
                    <c:v>2.5573423705088606E-4</c:v>
                  </c:pt>
                  <c:pt idx="4">
                    <c:v>3.7894590642992938E-4</c:v>
                  </c:pt>
                  <c:pt idx="5">
                    <c:v>5.1999999999999887E-4</c:v>
                  </c:pt>
                  <c:pt idx="6">
                    <c:v>3.4058772731852799E-4</c:v>
                  </c:pt>
                  <c:pt idx="7">
                    <c:v>3.7013511046642421E-4</c:v>
                  </c:pt>
                  <c:pt idx="8">
                    <c:v>3.9547439866570135E-4</c:v>
                  </c:pt>
                  <c:pt idx="9">
                    <c:v>1.7204650534085423E-4</c:v>
                  </c:pt>
                  <c:pt idx="10">
                    <c:v>1.6552945357246903E-4</c:v>
                  </c:pt>
                  <c:pt idx="11">
                    <c:v>9.2736184954966572E-5</c:v>
                  </c:pt>
                  <c:pt idx="12">
                    <c:v>4.8989794855662702E-5</c:v>
                  </c:pt>
                  <c:pt idx="13">
                    <c:v>1.1135528725660512E-4</c:v>
                  </c:pt>
                  <c:pt idx="14">
                    <c:v>1.2083045973595215E-4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Indiv!$A$1:$A$15</c:f>
              <c:numCache>
                <c:formatCode>General</c:formatCode>
                <c:ptCount val="1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</c:numCache>
            </c:numRef>
          </c:xVal>
          <c:yVal>
            <c:numRef>
              <c:f>Summary!$D$6:$D$20</c:f>
              <c:numCache>
                <c:formatCode>General</c:formatCode>
                <c:ptCount val="15"/>
                <c:pt idx="0">
                  <c:v>1.2800000000000144E-3</c:v>
                </c:pt>
                <c:pt idx="1">
                  <c:v>1.3399999999999968E-3</c:v>
                </c:pt>
                <c:pt idx="2">
                  <c:v>6.8599999999999885E-3</c:v>
                </c:pt>
                <c:pt idx="3">
                  <c:v>6.479999999999997E-3</c:v>
                </c:pt>
                <c:pt idx="4">
                  <c:v>1.2440000000000007E-2</c:v>
                </c:pt>
                <c:pt idx="5">
                  <c:v>1.4779999999999993E-2</c:v>
                </c:pt>
                <c:pt idx="6">
                  <c:v>1.3300000000000011E-2</c:v>
                </c:pt>
                <c:pt idx="7">
                  <c:v>1.0599999999999998E-2</c:v>
                </c:pt>
                <c:pt idx="8">
                  <c:v>5.6200000000000139E-3</c:v>
                </c:pt>
                <c:pt idx="9">
                  <c:v>3.0600000000000184E-3</c:v>
                </c:pt>
                <c:pt idx="10">
                  <c:v>1.6799999999999927E-3</c:v>
                </c:pt>
                <c:pt idx="11">
                  <c:v>8.6000000000000518E-4</c:v>
                </c:pt>
                <c:pt idx="12">
                  <c:v>4.7999999999999156E-4</c:v>
                </c:pt>
                <c:pt idx="13">
                  <c:v>4.7999999999999156E-4</c:v>
                </c:pt>
                <c:pt idx="14">
                  <c:v>4.4000000000001818E-4</c:v>
                </c:pt>
              </c:numCache>
            </c:numRef>
          </c:yVal>
          <c:smooth val="0"/>
        </c:ser>
        <c:ser>
          <c:idx val="2"/>
          <c:order val="2"/>
          <c:tx>
            <c:v>29 DAS</c:v>
          </c:tx>
          <c:spPr>
            <a:ln w="28575">
              <a:noFill/>
            </a:ln>
          </c:spPr>
          <c:marker>
            <c:symbol val="square"/>
            <c:size val="5"/>
            <c:spPr>
              <a:solidFill>
                <a:schemeClr val="bg1"/>
              </a:solidFill>
              <a:ln w="19050">
                <a:solidFill>
                  <a:schemeClr val="tx1"/>
                </a:solidFill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Summary!$G$6:$G$28</c:f>
                <c:numCache>
                  <c:formatCode>General</c:formatCode>
                  <c:ptCount val="23"/>
                  <c:pt idx="0">
                    <c:v>8.3666002653411597E-5</c:v>
                  </c:pt>
                  <c:pt idx="1">
                    <c:v>1.0198039027185971E-4</c:v>
                  </c:pt>
                  <c:pt idx="2">
                    <c:v>3.1717503054307366E-4</c:v>
                  </c:pt>
                  <c:pt idx="3">
                    <c:v>3.8652296180175368E-4</c:v>
                  </c:pt>
                  <c:pt idx="4">
                    <c:v>1.5084429057806608E-3</c:v>
                  </c:pt>
                  <c:pt idx="5">
                    <c:v>1.0471867073258824E-3</c:v>
                  </c:pt>
                  <c:pt idx="6">
                    <c:v>6.2321745803531998E-4</c:v>
                  </c:pt>
                  <c:pt idx="7">
                    <c:v>1.0222524150130471E-3</c:v>
                  </c:pt>
                  <c:pt idx="8">
                    <c:v>1.4214781039467222E-3</c:v>
                  </c:pt>
                  <c:pt idx="9">
                    <c:v>2.4388521890430551E-3</c:v>
                  </c:pt>
                  <c:pt idx="10">
                    <c:v>1.7990553076545602E-3</c:v>
                  </c:pt>
                  <c:pt idx="11">
                    <c:v>1.0841586599755779E-3</c:v>
                  </c:pt>
                  <c:pt idx="12">
                    <c:v>9.6716079325001386E-4</c:v>
                  </c:pt>
                  <c:pt idx="13">
                    <c:v>4.989989979949901E-4</c:v>
                  </c:pt>
                  <c:pt idx="14">
                    <c:v>9.2010868923188131E-4</c:v>
                  </c:pt>
                  <c:pt idx="15">
                    <c:v>3.9370039370058101E-4</c:v>
                  </c:pt>
                  <c:pt idx="16">
                    <c:v>2.5179356624026273E-4</c:v>
                  </c:pt>
                  <c:pt idx="17">
                    <c:v>1.854723699099104E-4</c:v>
                  </c:pt>
                  <c:pt idx="18">
                    <c:v>7.314369419163879E-4</c:v>
                  </c:pt>
                  <c:pt idx="19">
                    <c:v>8.6023252670416802E-5</c:v>
                  </c:pt>
                  <c:pt idx="20">
                    <c:v>1.303840481040471E-4</c:v>
                  </c:pt>
                  <c:pt idx="21">
                    <c:v>1.1547005383792845E-4</c:v>
                  </c:pt>
                  <c:pt idx="22">
                    <c:v>1.9999999999997795E-4</c:v>
                  </c:pt>
                </c:numCache>
              </c:numRef>
            </c:plus>
            <c:minus>
              <c:numRef>
                <c:f>Summary!$G$6:$G$28</c:f>
                <c:numCache>
                  <c:formatCode>General</c:formatCode>
                  <c:ptCount val="23"/>
                  <c:pt idx="0">
                    <c:v>8.3666002653411597E-5</c:v>
                  </c:pt>
                  <c:pt idx="1">
                    <c:v>1.0198039027185971E-4</c:v>
                  </c:pt>
                  <c:pt idx="2">
                    <c:v>3.1717503054307366E-4</c:v>
                  </c:pt>
                  <c:pt idx="3">
                    <c:v>3.8652296180175368E-4</c:v>
                  </c:pt>
                  <c:pt idx="4">
                    <c:v>1.5084429057806608E-3</c:v>
                  </c:pt>
                  <c:pt idx="5">
                    <c:v>1.0471867073258824E-3</c:v>
                  </c:pt>
                  <c:pt idx="6">
                    <c:v>6.2321745803531998E-4</c:v>
                  </c:pt>
                  <c:pt idx="7">
                    <c:v>1.0222524150130471E-3</c:v>
                  </c:pt>
                  <c:pt idx="8">
                    <c:v>1.4214781039467222E-3</c:v>
                  </c:pt>
                  <c:pt idx="9">
                    <c:v>2.4388521890430551E-3</c:v>
                  </c:pt>
                  <c:pt idx="10">
                    <c:v>1.7990553076545602E-3</c:v>
                  </c:pt>
                  <c:pt idx="11">
                    <c:v>1.0841586599755779E-3</c:v>
                  </c:pt>
                  <c:pt idx="12">
                    <c:v>9.6716079325001386E-4</c:v>
                  </c:pt>
                  <c:pt idx="13">
                    <c:v>4.989989979949901E-4</c:v>
                  </c:pt>
                  <c:pt idx="14">
                    <c:v>9.2010868923188131E-4</c:v>
                  </c:pt>
                  <c:pt idx="15">
                    <c:v>3.9370039370058101E-4</c:v>
                  </c:pt>
                  <c:pt idx="16">
                    <c:v>2.5179356624026273E-4</c:v>
                  </c:pt>
                  <c:pt idx="17">
                    <c:v>1.854723699099104E-4</c:v>
                  </c:pt>
                  <c:pt idx="18">
                    <c:v>7.314369419163879E-4</c:v>
                  </c:pt>
                  <c:pt idx="19">
                    <c:v>8.6023252670416802E-5</c:v>
                  </c:pt>
                  <c:pt idx="20">
                    <c:v>1.303840481040471E-4</c:v>
                  </c:pt>
                  <c:pt idx="21">
                    <c:v>1.1547005383792845E-4</c:v>
                  </c:pt>
                  <c:pt idx="22">
                    <c:v>1.9999999999997795E-4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Indiv!$A$1:$A$23</c:f>
              <c:numCache>
                <c:formatCode>General</c:formatCode>
                <c:ptCount val="23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</c:numCache>
            </c:numRef>
          </c:xVal>
          <c:yVal>
            <c:numRef>
              <c:f>Summary!$F$6:$F$28</c:f>
              <c:numCache>
                <c:formatCode>General</c:formatCode>
                <c:ptCount val="23"/>
                <c:pt idx="0">
                  <c:v>1.4999999999999903E-3</c:v>
                </c:pt>
                <c:pt idx="1">
                  <c:v>1.4799999999999813E-3</c:v>
                </c:pt>
                <c:pt idx="2">
                  <c:v>6.9600000000000217E-3</c:v>
                </c:pt>
                <c:pt idx="3">
                  <c:v>7.4800000000000196E-3</c:v>
                </c:pt>
                <c:pt idx="4">
                  <c:v>2.0479999999999998E-2</c:v>
                </c:pt>
                <c:pt idx="5">
                  <c:v>2.7759999999999972E-2</c:v>
                </c:pt>
                <c:pt idx="6">
                  <c:v>3.6720000000000017E-2</c:v>
                </c:pt>
                <c:pt idx="7">
                  <c:v>4.3200000000000016E-2</c:v>
                </c:pt>
                <c:pt idx="8">
                  <c:v>4.4659999999999991E-2</c:v>
                </c:pt>
                <c:pt idx="9">
                  <c:v>4.1899999999999993E-2</c:v>
                </c:pt>
                <c:pt idx="10">
                  <c:v>3.8960000000000036E-2</c:v>
                </c:pt>
                <c:pt idx="11">
                  <c:v>2.5180000000000001E-2</c:v>
                </c:pt>
                <c:pt idx="12">
                  <c:v>2.3419999999999976E-2</c:v>
                </c:pt>
                <c:pt idx="13">
                  <c:v>1.3900000000000023E-2</c:v>
                </c:pt>
                <c:pt idx="14">
                  <c:v>8.2400000000000025E-3</c:v>
                </c:pt>
                <c:pt idx="15">
                  <c:v>5.0999999999999934E-3</c:v>
                </c:pt>
                <c:pt idx="16">
                  <c:v>3.0800000000000159E-3</c:v>
                </c:pt>
                <c:pt idx="17">
                  <c:v>1.9799999999999597E-3</c:v>
                </c:pt>
                <c:pt idx="18">
                  <c:v>2.0000000000000239E-3</c:v>
                </c:pt>
                <c:pt idx="19">
                  <c:v>9.2000000000000968E-4</c:v>
                </c:pt>
                <c:pt idx="20">
                  <c:v>7.0000000000000064E-4</c:v>
                </c:pt>
                <c:pt idx="21">
                  <c:v>7.9999999999999516E-4</c:v>
                </c:pt>
                <c:pt idx="22">
                  <c:v>6.0000000000004494E-4</c:v>
                </c:pt>
              </c:numCache>
            </c:numRef>
          </c:yVal>
          <c:smooth val="0"/>
        </c:ser>
        <c:ser>
          <c:idx val="3"/>
          <c:order val="3"/>
          <c:tx>
            <c:v>37 DAS</c:v>
          </c:tx>
          <c:spPr>
            <a:ln w="28575">
              <a:noFill/>
            </a:ln>
          </c:spPr>
          <c:marker>
            <c:symbol val="square"/>
            <c:size val="5"/>
            <c:spPr>
              <a:solidFill>
                <a:schemeClr val="tx1"/>
              </a:solidFill>
              <a:ln w="19050">
                <a:solidFill>
                  <a:sysClr val="windowText" lastClr="000000"/>
                </a:solidFill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Summary!$I$6:$I$34</c:f>
                <c:numCache>
                  <c:formatCode>General</c:formatCode>
                  <c:ptCount val="29"/>
                  <c:pt idx="0">
                    <c:v>2.9154759474226907E-4</c:v>
                  </c:pt>
                  <c:pt idx="1">
                    <c:v>1.8814887722225649E-4</c:v>
                  </c:pt>
                  <c:pt idx="2">
                    <c:v>3.0066592756744346E-4</c:v>
                  </c:pt>
                  <c:pt idx="3">
                    <c:v>2.4207436873819712E-4</c:v>
                  </c:pt>
                  <c:pt idx="4">
                    <c:v>1.8929870575363197E-3</c:v>
                  </c:pt>
                  <c:pt idx="5">
                    <c:v>2.8304416616492995E-3</c:v>
                  </c:pt>
                  <c:pt idx="6">
                    <c:v>3.5814801409472874E-3</c:v>
                  </c:pt>
                  <c:pt idx="7">
                    <c:v>4.2281911025875115E-3</c:v>
                  </c:pt>
                  <c:pt idx="8">
                    <c:v>2.9584793391200189E-3</c:v>
                  </c:pt>
                  <c:pt idx="9">
                    <c:v>1.2049896265113769E-3</c:v>
                  </c:pt>
                  <c:pt idx="10">
                    <c:v>3.5452221369048375E-3</c:v>
                  </c:pt>
                  <c:pt idx="11">
                    <c:v>4.0054962239403072E-3</c:v>
                  </c:pt>
                  <c:pt idx="12">
                    <c:v>4.9516259955695151E-3</c:v>
                  </c:pt>
                  <c:pt idx="13">
                    <c:v>3.1891064579283104E-3</c:v>
                  </c:pt>
                  <c:pt idx="14">
                    <c:v>8.6113297463283611E-3</c:v>
                  </c:pt>
                  <c:pt idx="15">
                    <c:v>3.9736129655516305E-3</c:v>
                  </c:pt>
                  <c:pt idx="16">
                    <c:v>4.7070797741274725E-3</c:v>
                  </c:pt>
                  <c:pt idx="17">
                    <c:v>5.2956019487873261E-3</c:v>
                  </c:pt>
                  <c:pt idx="18">
                    <c:v>3.0392433268825224E-3</c:v>
                  </c:pt>
                  <c:pt idx="19">
                    <c:v>5.214403129793487E-3</c:v>
                  </c:pt>
                  <c:pt idx="20">
                    <c:v>2.591987654291571E-3</c:v>
                  </c:pt>
                  <c:pt idx="21">
                    <c:v>2.9809394492340915E-3</c:v>
                  </c:pt>
                  <c:pt idx="22">
                    <c:v>1.9900753754569182E-3</c:v>
                  </c:pt>
                  <c:pt idx="23">
                    <c:v>1.2576167937810017E-3</c:v>
                  </c:pt>
                  <c:pt idx="24">
                    <c:v>7.2979449162075222E-4</c:v>
                  </c:pt>
                  <c:pt idx="25">
                    <c:v>3.310589071449243E-4</c:v>
                  </c:pt>
                  <c:pt idx="26">
                    <c:v>1.4719601443880011E-4</c:v>
                  </c:pt>
                  <c:pt idx="27">
                    <c:v>8.8191710368809982E-5</c:v>
                  </c:pt>
                  <c:pt idx="28">
                    <c:v>0</c:v>
                  </c:pt>
                </c:numCache>
              </c:numRef>
            </c:plus>
            <c:minus>
              <c:numRef>
                <c:f>Summary!$I$6:$I$34</c:f>
                <c:numCache>
                  <c:formatCode>General</c:formatCode>
                  <c:ptCount val="29"/>
                  <c:pt idx="0">
                    <c:v>2.9154759474226907E-4</c:v>
                  </c:pt>
                  <c:pt idx="1">
                    <c:v>1.8814887722225649E-4</c:v>
                  </c:pt>
                  <c:pt idx="2">
                    <c:v>3.0066592756744346E-4</c:v>
                  </c:pt>
                  <c:pt idx="3">
                    <c:v>2.4207436873819712E-4</c:v>
                  </c:pt>
                  <c:pt idx="4">
                    <c:v>1.8929870575363197E-3</c:v>
                  </c:pt>
                  <c:pt idx="5">
                    <c:v>2.8304416616492995E-3</c:v>
                  </c:pt>
                  <c:pt idx="6">
                    <c:v>3.5814801409472874E-3</c:v>
                  </c:pt>
                  <c:pt idx="7">
                    <c:v>4.2281911025875115E-3</c:v>
                  </c:pt>
                  <c:pt idx="8">
                    <c:v>2.9584793391200189E-3</c:v>
                  </c:pt>
                  <c:pt idx="9">
                    <c:v>1.2049896265113769E-3</c:v>
                  </c:pt>
                  <c:pt idx="10">
                    <c:v>3.5452221369048375E-3</c:v>
                  </c:pt>
                  <c:pt idx="11">
                    <c:v>4.0054962239403072E-3</c:v>
                  </c:pt>
                  <c:pt idx="12">
                    <c:v>4.9516259955695151E-3</c:v>
                  </c:pt>
                  <c:pt idx="13">
                    <c:v>3.1891064579283104E-3</c:v>
                  </c:pt>
                  <c:pt idx="14">
                    <c:v>8.6113297463283611E-3</c:v>
                  </c:pt>
                  <c:pt idx="15">
                    <c:v>3.9736129655516305E-3</c:v>
                  </c:pt>
                  <c:pt idx="16">
                    <c:v>4.7070797741274725E-3</c:v>
                  </c:pt>
                  <c:pt idx="17">
                    <c:v>5.2956019487873261E-3</c:v>
                  </c:pt>
                  <c:pt idx="18">
                    <c:v>3.0392433268825224E-3</c:v>
                  </c:pt>
                  <c:pt idx="19">
                    <c:v>5.214403129793487E-3</c:v>
                  </c:pt>
                  <c:pt idx="20">
                    <c:v>2.591987654291571E-3</c:v>
                  </c:pt>
                  <c:pt idx="21">
                    <c:v>2.9809394492340915E-3</c:v>
                  </c:pt>
                  <c:pt idx="22">
                    <c:v>1.9900753754569182E-3</c:v>
                  </c:pt>
                  <c:pt idx="23">
                    <c:v>1.2576167937810017E-3</c:v>
                  </c:pt>
                  <c:pt idx="24">
                    <c:v>7.2979449162075222E-4</c:v>
                  </c:pt>
                  <c:pt idx="25">
                    <c:v>3.310589071449243E-4</c:v>
                  </c:pt>
                  <c:pt idx="26">
                    <c:v>1.4719601443880011E-4</c:v>
                  </c:pt>
                  <c:pt idx="27">
                    <c:v>8.8191710368809982E-5</c:v>
                  </c:pt>
                  <c:pt idx="2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Indiv!$A$1:$A$29</c:f>
              <c:numCache>
                <c:formatCode>General</c:formatCode>
                <c:ptCount val="2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</c:numCache>
            </c:numRef>
          </c:xVal>
          <c:yVal>
            <c:numRef>
              <c:f>Summary!$H$6:$H$34</c:f>
              <c:numCache>
                <c:formatCode>General</c:formatCode>
                <c:ptCount val="29"/>
                <c:pt idx="0">
                  <c:v>1.29999999999999E-3</c:v>
                </c:pt>
                <c:pt idx="1">
                  <c:v>1.8199999999999994E-3</c:v>
                </c:pt>
                <c:pt idx="2">
                  <c:v>8.0200000000000046E-3</c:v>
                </c:pt>
                <c:pt idx="3">
                  <c:v>8.0400000000000246E-3</c:v>
                </c:pt>
                <c:pt idx="4">
                  <c:v>2.0680000000000011E-2</c:v>
                </c:pt>
                <c:pt idx="5">
                  <c:v>3.2620000000000024E-2</c:v>
                </c:pt>
                <c:pt idx="6">
                  <c:v>4.8900000000000013E-2</c:v>
                </c:pt>
                <c:pt idx="7">
                  <c:v>5.6660000000000023E-2</c:v>
                </c:pt>
                <c:pt idx="8">
                  <c:v>6.2859999999999999E-2</c:v>
                </c:pt>
                <c:pt idx="9">
                  <c:v>7.4500000000000011E-2</c:v>
                </c:pt>
                <c:pt idx="10">
                  <c:v>7.5760000000000008E-2</c:v>
                </c:pt>
                <c:pt idx="11">
                  <c:v>8.7700000000000014E-2</c:v>
                </c:pt>
                <c:pt idx="12">
                  <c:v>9.4740000000000019E-2</c:v>
                </c:pt>
                <c:pt idx="13">
                  <c:v>0.10427999999999997</c:v>
                </c:pt>
                <c:pt idx="14">
                  <c:v>9.9699999999999969E-2</c:v>
                </c:pt>
                <c:pt idx="15">
                  <c:v>8.8540000000000035E-2</c:v>
                </c:pt>
                <c:pt idx="16">
                  <c:v>7.5240000000000001E-2</c:v>
                </c:pt>
                <c:pt idx="17">
                  <c:v>7.0619999999999961E-2</c:v>
                </c:pt>
                <c:pt idx="18">
                  <c:v>5.6100000000000018E-2</c:v>
                </c:pt>
                <c:pt idx="19">
                  <c:v>4.2599999999999992E-2</c:v>
                </c:pt>
                <c:pt idx="20">
                  <c:v>2.7580000000000004E-2</c:v>
                </c:pt>
                <c:pt idx="21">
                  <c:v>1.9100000000000006E-2</c:v>
                </c:pt>
                <c:pt idx="22">
                  <c:v>1.4419999999999988E-2</c:v>
                </c:pt>
                <c:pt idx="23">
                  <c:v>6.7399999999999908E-3</c:v>
                </c:pt>
                <c:pt idx="24">
                  <c:v>3.4400000000000207E-3</c:v>
                </c:pt>
                <c:pt idx="25">
                  <c:v>1.6399999999999748E-3</c:v>
                </c:pt>
                <c:pt idx="26">
                  <c:v>8.9999999999998415E-4</c:v>
                </c:pt>
                <c:pt idx="27">
                  <c:v>6.333333333333746E-4</c:v>
                </c:pt>
                <c:pt idx="28">
                  <c:v>6.0000000000004494E-4</c:v>
                </c:pt>
              </c:numCache>
            </c:numRef>
          </c:yVal>
          <c:smooth val="0"/>
        </c:ser>
        <c:ser>
          <c:idx val="4"/>
          <c:order val="4"/>
          <c:spPr>
            <a:ln w="25400">
              <a:solidFill>
                <a:sysClr val="windowText" lastClr="000000"/>
              </a:solidFill>
            </a:ln>
          </c:spPr>
          <c:marker>
            <c:symbol val="none"/>
          </c:marker>
          <c:xVal>
            <c:numRef>
              <c:f>Indiv!$A$1:$A$9</c:f>
              <c:numCache>
                <c:formatCode>General</c:formatCode>
                <c:ptCount val="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</c:numCache>
            </c:numRef>
          </c:xVal>
          <c:yVal>
            <c:numRef>
              <c:f>Indiv!$B$1:$B$9</c:f>
              <c:numCache>
                <c:formatCode>General</c:formatCode>
                <c:ptCount val="9"/>
                <c:pt idx="0">
                  <c:v>1.5391343006533709E-3</c:v>
                </c:pt>
                <c:pt idx="1">
                  <c:v>1.5391343006533709E-3</c:v>
                </c:pt>
                <c:pt idx="2">
                  <c:v>3.1791530544453134E-3</c:v>
                </c:pt>
                <c:pt idx="3">
                  <c:v>3.3469072521779266E-3</c:v>
                </c:pt>
                <c:pt idx="4">
                  <c:v>3.0904048254335498E-3</c:v>
                </c:pt>
                <c:pt idx="5">
                  <c:v>2.3924248418388709E-3</c:v>
                </c:pt>
                <c:pt idx="6">
                  <c:v>1.4208235114566664E-3</c:v>
                </c:pt>
                <c:pt idx="7">
                  <c:v>5.1944485623944348E-4</c:v>
                </c:pt>
                <c:pt idx="8">
                  <c:v>4.9627327717643073E-5</c:v>
                </c:pt>
              </c:numCache>
            </c:numRef>
          </c:yVal>
          <c:smooth val="0"/>
        </c:ser>
        <c:ser>
          <c:idx val="5"/>
          <c:order val="5"/>
          <c:spPr>
            <a:ln w="25400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Indiv!$A$1:$A$12</c:f>
              <c:numCache>
                <c:formatCode>General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</c:numCache>
            </c:numRef>
          </c:xVal>
          <c:yVal>
            <c:numRef>
              <c:f>Indiv!$C$1:$C$12</c:f>
              <c:numCache>
                <c:formatCode>General</c:formatCode>
                <c:ptCount val="12"/>
                <c:pt idx="0">
                  <c:v>1.5773714713309527E-3</c:v>
                </c:pt>
                <c:pt idx="1">
                  <c:v>1.5773714713309527E-3</c:v>
                </c:pt>
                <c:pt idx="2">
                  <c:v>6.0738604166850054E-3</c:v>
                </c:pt>
                <c:pt idx="3">
                  <c:v>8.4536938988964572E-3</c:v>
                </c:pt>
                <c:pt idx="4">
                  <c:v>1.0806154889529693E-2</c:v>
                </c:pt>
                <c:pt idx="5">
                  <c:v>1.2530234012113948E-2</c:v>
                </c:pt>
                <c:pt idx="6">
                  <c:v>1.3012228483240133E-2</c:v>
                </c:pt>
                <c:pt idx="7">
                  <c:v>1.1860605570126317E-2</c:v>
                </c:pt>
                <c:pt idx="8">
                  <c:v>9.143278797179525E-3</c:v>
                </c:pt>
                <c:pt idx="9">
                  <c:v>5.5198352440195596E-3</c:v>
                </c:pt>
                <c:pt idx="10">
                  <c:v>2.1650384382424733E-3</c:v>
                </c:pt>
                <c:pt idx="11">
                  <c:v>2.8203580176276033E-4</c:v>
                </c:pt>
              </c:numCache>
            </c:numRef>
          </c:yVal>
          <c:smooth val="0"/>
        </c:ser>
        <c:ser>
          <c:idx val="6"/>
          <c:order val="6"/>
          <c:spPr>
            <a:ln w="25400">
              <a:solidFill>
                <a:prstClr val="black"/>
              </a:solidFill>
            </a:ln>
          </c:spPr>
          <c:marker>
            <c:symbol val="none"/>
          </c:marker>
          <c:xVal>
            <c:numRef>
              <c:f>Indiv!$A$1:$A$19</c:f>
              <c:numCache>
                <c:formatCode>General</c:formatCode>
                <c:ptCount val="19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</c:numCache>
            </c:numRef>
          </c:xVal>
          <c:yVal>
            <c:numRef>
              <c:f>Indiv!$D$1:$D$19</c:f>
              <c:numCache>
                <c:formatCode>General</c:formatCode>
                <c:ptCount val="19"/>
                <c:pt idx="0">
                  <c:v>1.5773714713309527E-3</c:v>
                </c:pt>
                <c:pt idx="1">
                  <c:v>1.5773714713309527E-3</c:v>
                </c:pt>
                <c:pt idx="2">
                  <c:v>6.3862520709248713E-3</c:v>
                </c:pt>
                <c:pt idx="3">
                  <c:v>9.651180481739274E-3</c:v>
                </c:pt>
                <c:pt idx="4">
                  <c:v>1.4125502794322752E-2</c:v>
                </c:pt>
                <c:pt idx="5">
                  <c:v>1.9836018782040263E-2</c:v>
                </c:pt>
                <c:pt idx="6">
                  <c:v>2.6406847866940537E-2</c:v>
                </c:pt>
                <c:pt idx="7">
                  <c:v>3.2924617294505527E-2</c:v>
                </c:pt>
                <c:pt idx="8">
                  <c:v>3.8018128306357847E-2</c:v>
                </c:pt>
                <c:pt idx="9">
                  <c:v>4.016413035237347E-2</c:v>
                </c:pt>
                <c:pt idx="10">
                  <c:v>3.8200478539564792E-2</c:v>
                </c:pt>
                <c:pt idx="11">
                  <c:v>3.1895524858315559E-2</c:v>
                </c:pt>
                <c:pt idx="12">
                  <c:v>2.23458460477379E-2</c:v>
                </c:pt>
                <c:pt idx="13">
                  <c:v>1.655695337928139E-2</c:v>
                </c:pt>
                <c:pt idx="14">
                  <c:v>1.1037504985200132E-2</c:v>
                </c:pt>
                <c:pt idx="15">
                  <c:v>6.3096393740019532E-3</c:v>
                </c:pt>
                <c:pt idx="16">
                  <c:v>2.803037032061099E-3</c:v>
                </c:pt>
                <c:pt idx="17">
                  <c:v>7.4636905465415217E-4</c:v>
                </c:pt>
                <c:pt idx="18">
                  <c:v>1.9716168106138793E-5</c:v>
                </c:pt>
              </c:numCache>
            </c:numRef>
          </c:yVal>
          <c:smooth val="0"/>
        </c:ser>
        <c:ser>
          <c:idx val="7"/>
          <c:order val="7"/>
          <c:spPr>
            <a:ln w="25400">
              <a:solidFill>
                <a:prstClr val="black"/>
              </a:solidFill>
            </a:ln>
          </c:spPr>
          <c:marker>
            <c:symbol val="none"/>
          </c:marker>
          <c:xVal>
            <c:numRef>
              <c:f>Indiv!$A$1:$A$28</c:f>
              <c:numCache>
                <c:formatCode>General</c:formatCode>
                <c:ptCount val="2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</c:numCache>
            </c:numRef>
          </c:xVal>
          <c:yVal>
            <c:numRef>
              <c:f>Indiv!$E$1:$E$28</c:f>
              <c:numCache>
                <c:formatCode>General</c:formatCode>
                <c:ptCount val="28"/>
                <c:pt idx="0">
                  <c:v>1.5773714713309527E-3</c:v>
                </c:pt>
                <c:pt idx="1">
                  <c:v>1.5773714713309527E-3</c:v>
                </c:pt>
                <c:pt idx="2">
                  <c:v>6.3862520709248713E-3</c:v>
                </c:pt>
                <c:pt idx="3">
                  <c:v>9.6511881006752336E-3</c:v>
                </c:pt>
                <c:pt idx="4">
                  <c:v>1.4134962997247773E-2</c:v>
                </c:pt>
                <c:pt idx="5">
                  <c:v>1.9986473396532298E-2</c:v>
                </c:pt>
                <c:pt idx="6">
                  <c:v>2.7272540089627571E-2</c:v>
                </c:pt>
                <c:pt idx="7">
                  <c:v>3.5981264265867161E-2</c:v>
                </c:pt>
                <c:pt idx="8">
                  <c:v>4.607183687794298E-2</c:v>
                </c:pt>
                <c:pt idx="9">
                  <c:v>5.7545112223275935E-2</c:v>
                </c:pt>
                <c:pt idx="10">
                  <c:v>7.0310520904339951E-2</c:v>
                </c:pt>
                <c:pt idx="11">
                  <c:v>8.3723584264323997E-2</c:v>
                </c:pt>
                <c:pt idx="12">
                  <c:v>9.6206441376249299E-2</c:v>
                </c:pt>
                <c:pt idx="13">
                  <c:v>0.10180156764648561</c:v>
                </c:pt>
                <c:pt idx="14">
                  <c:v>0.10586640234034063</c:v>
                </c:pt>
                <c:pt idx="15">
                  <c:v>0.10787936282177153</c:v>
                </c:pt>
                <c:pt idx="16">
                  <c:v>0.10735637443409234</c:v>
                </c:pt>
                <c:pt idx="17">
                  <c:v>0.10392589266649357</c:v>
                </c:pt>
                <c:pt idx="18">
                  <c:v>9.7399298149338329E-2</c:v>
                </c:pt>
                <c:pt idx="19">
                  <c:v>8.784914307608685E-2</c:v>
                </c:pt>
                <c:pt idx="20">
                  <c:v>7.5646904617169622E-2</c:v>
                </c:pt>
                <c:pt idx="21">
                  <c:v>6.149996594219951E-2</c:v>
                </c:pt>
                <c:pt idx="22">
                  <c:v>4.6427599507808483E-2</c:v>
                </c:pt>
                <c:pt idx="23">
                  <c:v>3.1703184638423573E-2</c:v>
                </c:pt>
                <c:pt idx="24">
                  <c:v>1.8706329607837056E-2</c:v>
                </c:pt>
                <c:pt idx="25">
                  <c:v>8.7075186981379858E-3</c:v>
                </c:pt>
                <c:pt idx="26">
                  <c:v>2.5365825195554754E-3</c:v>
                </c:pt>
                <c:pt idx="27">
                  <c:v>1.3007961553356836E-4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1437792"/>
        <c:axId val="331437400"/>
      </c:scatterChart>
      <c:valAx>
        <c:axId val="331437792"/>
        <c:scaling>
          <c:orientation val="minMax"/>
          <c:max val="30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en-US" b="0"/>
                  <a:t>Leaf rank</a:t>
                </a:r>
              </a:p>
            </c:rich>
          </c:tx>
          <c:layout>
            <c:manualLayout>
              <c:xMode val="edge"/>
              <c:yMode val="edge"/>
              <c:x val="0.46583601707320826"/>
              <c:y val="0.9429695181907571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1437400"/>
        <c:crosses val="autoZero"/>
        <c:crossBetween val="midCat"/>
      </c:valAx>
      <c:valAx>
        <c:axId val="331437400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Fresh biomass (g)</a:t>
                </a:r>
              </a:p>
            </c:rich>
          </c:tx>
          <c:layout>
            <c:manualLayout>
              <c:xMode val="edge"/>
              <c:yMode val="edge"/>
              <c:x val="1.0437051532941943E-2"/>
              <c:y val="0.2952670739166454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crossAx val="331437792"/>
        <c:crosses val="autoZero"/>
        <c:crossBetween val="midCat"/>
        <c:majorUnit val="3.0000000000000002E-2"/>
      </c:valAx>
      <c:spPr>
        <a:ln w="25400">
          <a:solidFill>
            <a:sysClr val="windowText" lastClr="000000"/>
          </a:solidFill>
        </a:ln>
      </c:spPr>
    </c:plotArea>
    <c:legend>
      <c:legendPos val="r"/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ayout>
        <c:manualLayout>
          <c:xMode val="edge"/>
          <c:yMode val="edge"/>
          <c:x val="0.81064240184171621"/>
          <c:y val="8.8838515821079461E-2"/>
          <c:w val="0.16744929922213056"/>
          <c:h val="0.3211854033531335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28815118096301E-2"/>
          <c:y val="6.3414634146341464E-2"/>
          <c:w val="0.66990397120242218"/>
          <c:h val="0.87560975609756098"/>
        </c:manualLayout>
      </c:layout>
      <c:scatterChart>
        <c:scatterStyle val="lineMarker"/>
        <c:varyColors val="0"/>
        <c:ser>
          <c:idx val="0"/>
          <c:order val="0"/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trendline>
            <c:spPr>
              <a:ln w="25400">
                <a:solidFill>
                  <a:srgbClr val="000000"/>
                </a:solidFill>
                <a:prstDash val="solid"/>
              </a:ln>
            </c:spPr>
            <c:trendlineType val="linear"/>
            <c:dispRSqr val="1"/>
            <c:dispEq val="1"/>
            <c:trendlineLbl>
              <c:layout>
                <c:manualLayout>
                  <c:x val="-0.30640867489653334"/>
                  <c:y val="0.36340183086870237"/>
                </c:manualLayout>
              </c:layout>
              <c:numFmt formatCode="General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</c:trendlineLbl>
          </c:trendline>
          <c:xVal>
            <c:numRef>
              <c:f>Stochastic!$B$2:$B$5</c:f>
              <c:numCache>
                <c:formatCode>General</c:formatCode>
                <c:ptCount val="4"/>
                <c:pt idx="0">
                  <c:v>9</c:v>
                </c:pt>
                <c:pt idx="1">
                  <c:v>15</c:v>
                </c:pt>
                <c:pt idx="2">
                  <c:v>22.2</c:v>
                </c:pt>
                <c:pt idx="3">
                  <c:v>27.6</c:v>
                </c:pt>
              </c:numCache>
            </c:numRef>
          </c:xVal>
          <c:yVal>
            <c:numRef>
              <c:f>Stochastic!$C$2:$C$5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0.70000000000000007</c:v>
                </c:pt>
                <c:pt idx="3">
                  <c:v>1.2999999999999996</c:v>
                </c:pt>
              </c:numCache>
            </c:numRef>
          </c:yVal>
          <c:smooth val="0"/>
        </c:ser>
        <c:ser>
          <c:idx val="1"/>
          <c:order val="1"/>
          <c:spPr>
            <a:ln w="28575">
              <a:noFill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trendline>
            <c:spPr>
              <a:ln w="25400">
                <a:solidFill>
                  <a:srgbClr val="000000"/>
                </a:solidFill>
                <a:prstDash val="solid"/>
              </a:ln>
            </c:spPr>
            <c:trendlineType val="linear"/>
            <c:dispRSqr val="1"/>
            <c:dispEq val="1"/>
            <c:trendlineLbl>
              <c:layout>
                <c:manualLayout>
                  <c:x val="-6.5307970285033531E-2"/>
                  <c:y val="6.829268292682926E-2"/>
                </c:manualLayout>
              </c:layout>
              <c:numFmt formatCode="General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</c:trendlineLbl>
          </c:trendline>
          <c:xVal>
            <c:numRef>
              <c:f>Stochastic!$B$3:$B$5</c:f>
              <c:numCache>
                <c:formatCode>General</c:formatCode>
                <c:ptCount val="3"/>
                <c:pt idx="0">
                  <c:v>15</c:v>
                </c:pt>
                <c:pt idx="1">
                  <c:v>22.2</c:v>
                </c:pt>
                <c:pt idx="2">
                  <c:v>27.6</c:v>
                </c:pt>
              </c:numCache>
            </c:numRef>
          </c:xVal>
          <c:yVal>
            <c:numRef>
              <c:f>Stochastic!$C$3:$C$5</c:f>
              <c:numCache>
                <c:formatCode>General</c:formatCode>
                <c:ptCount val="3"/>
                <c:pt idx="0">
                  <c:v>0</c:v>
                </c:pt>
                <c:pt idx="1">
                  <c:v>0.70000000000000007</c:v>
                </c:pt>
                <c:pt idx="2">
                  <c:v>1.2999999999999996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1440144"/>
        <c:axId val="331440536"/>
      </c:scatterChart>
      <c:valAx>
        <c:axId val="331440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1440536"/>
        <c:crosses val="autoZero"/>
        <c:crossBetween val="midCat"/>
      </c:valAx>
      <c:valAx>
        <c:axId val="33144053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31440144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7979286941652759"/>
          <c:y val="0.40000110554550844"/>
          <c:w val="0.20466324479702883"/>
          <c:h val="0.2000005527727541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7620</xdr:colOff>
      <xdr:row>5</xdr:row>
      <xdr:rowOff>30480</xdr:rowOff>
    </xdr:from>
    <xdr:to>
      <xdr:col>19</xdr:col>
      <xdr:colOff>411480</xdr:colOff>
      <xdr:row>29</xdr:row>
      <xdr:rowOff>45720</xdr:rowOff>
    </xdr:to>
    <xdr:graphicFrame macro="">
      <xdr:nvGraphicFramePr>
        <xdr:cNvPr id="108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68580</xdr:colOff>
      <xdr:row>42</xdr:row>
      <xdr:rowOff>7620</xdr:rowOff>
    </xdr:from>
    <xdr:to>
      <xdr:col>19</xdr:col>
      <xdr:colOff>464820</xdr:colOff>
      <xdr:row>66</xdr:row>
      <xdr:rowOff>30480</xdr:rowOff>
    </xdr:to>
    <xdr:graphicFrame macro="">
      <xdr:nvGraphicFramePr>
        <xdr:cNvPr id="108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236220</xdr:colOff>
      <xdr:row>81</xdr:row>
      <xdr:rowOff>76200</xdr:rowOff>
    </xdr:from>
    <xdr:to>
      <xdr:col>21</xdr:col>
      <xdr:colOff>30480</xdr:colOff>
      <xdr:row>105</xdr:row>
      <xdr:rowOff>99060</xdr:rowOff>
    </xdr:to>
    <xdr:graphicFrame macro="">
      <xdr:nvGraphicFramePr>
        <xdr:cNvPr id="108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14</xdr:col>
      <xdr:colOff>381000</xdr:colOff>
      <xdr:row>172</xdr:row>
      <xdr:rowOff>30480</xdr:rowOff>
    </xdr:from>
    <xdr:to>
      <xdr:col>24</xdr:col>
      <xdr:colOff>175260</xdr:colOff>
      <xdr:row>196</xdr:row>
      <xdr:rowOff>45720</xdr:rowOff>
    </xdr:to>
    <xdr:graphicFrame macro="">
      <xdr:nvGraphicFramePr>
        <xdr:cNvPr id="108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213360</xdr:colOff>
      <xdr:row>179</xdr:row>
      <xdr:rowOff>144780</xdr:rowOff>
    </xdr:from>
    <xdr:to>
      <xdr:col>8</xdr:col>
      <xdr:colOff>472440</xdr:colOff>
      <xdr:row>204</xdr:row>
      <xdr:rowOff>0</xdr:rowOff>
    </xdr:to>
    <xdr:graphicFrame macro="">
      <xdr:nvGraphicFramePr>
        <xdr:cNvPr id="1089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205740</xdr:colOff>
      <xdr:row>204</xdr:row>
      <xdr:rowOff>22860</xdr:rowOff>
    </xdr:from>
    <xdr:to>
      <xdr:col>8</xdr:col>
      <xdr:colOff>457200</xdr:colOff>
      <xdr:row>228</xdr:row>
      <xdr:rowOff>38100</xdr:rowOff>
    </xdr:to>
    <xdr:graphicFrame macro="">
      <xdr:nvGraphicFramePr>
        <xdr:cNvPr id="1090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8</xdr:col>
      <xdr:colOff>579120</xdr:colOff>
      <xdr:row>197</xdr:row>
      <xdr:rowOff>160020</xdr:rowOff>
    </xdr:from>
    <xdr:to>
      <xdr:col>19</xdr:col>
      <xdr:colOff>137160</xdr:colOff>
      <xdr:row>222</xdr:row>
      <xdr:rowOff>7620</xdr:rowOff>
    </xdr:to>
    <xdr:graphicFrame macro="">
      <xdr:nvGraphicFramePr>
        <xdr:cNvPr id="1091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213360</xdr:colOff>
      <xdr:row>180</xdr:row>
      <xdr:rowOff>68580</xdr:rowOff>
    </xdr:from>
    <xdr:to>
      <xdr:col>15</xdr:col>
      <xdr:colOff>22860</xdr:colOff>
      <xdr:row>204</xdr:row>
      <xdr:rowOff>91440</xdr:rowOff>
    </xdr:to>
    <xdr:graphicFrame macro="">
      <xdr:nvGraphicFramePr>
        <xdr:cNvPr id="1092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8</xdr:col>
      <xdr:colOff>266700</xdr:colOff>
      <xdr:row>114</xdr:row>
      <xdr:rowOff>38100</xdr:rowOff>
    </xdr:from>
    <xdr:to>
      <xdr:col>17</xdr:col>
      <xdr:colOff>220980</xdr:colOff>
      <xdr:row>138</xdr:row>
      <xdr:rowOff>60960</xdr:rowOff>
    </xdr:to>
    <xdr:graphicFrame macro="">
      <xdr:nvGraphicFramePr>
        <xdr:cNvPr id="1093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8</xdr:col>
      <xdr:colOff>129540</xdr:colOff>
      <xdr:row>124</xdr:row>
      <xdr:rowOff>22860</xdr:rowOff>
    </xdr:from>
    <xdr:to>
      <xdr:col>17</xdr:col>
      <xdr:colOff>83820</xdr:colOff>
      <xdr:row>148</xdr:row>
      <xdr:rowOff>38100</xdr:rowOff>
    </xdr:to>
    <xdr:graphicFrame macro="">
      <xdr:nvGraphicFramePr>
        <xdr:cNvPr id="1094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</xdr:colOff>
      <xdr:row>1</xdr:row>
      <xdr:rowOff>7620</xdr:rowOff>
    </xdr:from>
    <xdr:to>
      <xdr:col>13</xdr:col>
      <xdr:colOff>601980</xdr:colOff>
      <xdr:row>21</xdr:row>
      <xdr:rowOff>0</xdr:rowOff>
    </xdr:to>
    <xdr:graphicFrame macro="">
      <xdr:nvGraphicFramePr>
        <xdr:cNvPr id="3277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609600</xdr:colOff>
      <xdr:row>3</xdr:row>
      <xdr:rowOff>167640</xdr:rowOff>
    </xdr:from>
    <xdr:to>
      <xdr:col>14</xdr:col>
      <xdr:colOff>601980</xdr:colOff>
      <xdr:row>23</xdr:row>
      <xdr:rowOff>160020</xdr:rowOff>
    </xdr:to>
    <xdr:graphicFrame macro="">
      <xdr:nvGraphicFramePr>
        <xdr:cNvPr id="4608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68580</xdr:colOff>
      <xdr:row>1</xdr:row>
      <xdr:rowOff>160020</xdr:rowOff>
    </xdr:from>
    <xdr:to>
      <xdr:col>13</xdr:col>
      <xdr:colOff>464820</xdr:colOff>
      <xdr:row>26</xdr:row>
      <xdr:rowOff>7620</xdr:rowOff>
    </xdr:to>
    <xdr:graphicFrame macro="">
      <xdr:nvGraphicFramePr>
        <xdr:cNvPr id="7270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4"/>
  <sheetViews>
    <sheetView topLeftCell="A43" workbookViewId="0">
      <selection activeCell="A86" sqref="A86"/>
    </sheetView>
  </sheetViews>
  <sheetFormatPr defaultRowHeight="13.2" x14ac:dyDescent="0.25"/>
  <cols>
    <col min="2" max="2" width="10.109375" bestFit="1" customWidth="1"/>
    <col min="5" max="5" width="9.109375" style="3" customWidth="1"/>
    <col min="7" max="7" width="9.109375" style="3" customWidth="1"/>
    <col min="9" max="9" width="9.109375" style="3" customWidth="1"/>
    <col min="14" max="14" width="9.109375" style="3" customWidth="1"/>
    <col min="16" max="16" width="9.109375" style="3" customWidth="1"/>
  </cols>
  <sheetData>
    <row r="1" spans="1:16" x14ac:dyDescent="0.25">
      <c r="A1" s="1" t="s">
        <v>1</v>
      </c>
      <c r="B1" s="2">
        <v>41075</v>
      </c>
      <c r="N1"/>
      <c r="P1"/>
    </row>
    <row r="2" spans="1:16" x14ac:dyDescent="0.25">
      <c r="A2" s="1" t="s">
        <v>2</v>
      </c>
      <c r="B2" s="1">
        <v>18</v>
      </c>
      <c r="N2"/>
      <c r="P2"/>
    </row>
    <row r="3" spans="1:16" x14ac:dyDescent="0.25">
      <c r="N3"/>
      <c r="P3"/>
    </row>
    <row r="4" spans="1:16" x14ac:dyDescent="0.25">
      <c r="A4" s="1" t="s">
        <v>0</v>
      </c>
      <c r="B4" s="1" t="s">
        <v>28</v>
      </c>
      <c r="C4" s="1"/>
      <c r="D4" s="1"/>
      <c r="F4" s="1"/>
      <c r="N4"/>
      <c r="P4"/>
    </row>
    <row r="5" spans="1:16" x14ac:dyDescent="0.25">
      <c r="A5" s="1"/>
      <c r="B5" s="1"/>
      <c r="C5" s="1"/>
      <c r="D5" s="1"/>
      <c r="F5" s="1"/>
      <c r="N5"/>
      <c r="P5"/>
    </row>
    <row r="6" spans="1:16" x14ac:dyDescent="0.25">
      <c r="A6" s="1"/>
      <c r="B6" s="1"/>
      <c r="C6" s="1"/>
      <c r="D6" s="9" t="s">
        <v>6</v>
      </c>
      <c r="E6" s="9"/>
      <c r="F6" s="9" t="s">
        <v>7</v>
      </c>
      <c r="G6" s="9"/>
      <c r="I6" s="3" t="s">
        <v>59</v>
      </c>
      <c r="N6"/>
      <c r="P6"/>
    </row>
    <row r="7" spans="1:16" x14ac:dyDescent="0.25">
      <c r="A7" s="1"/>
      <c r="B7" s="1" t="s">
        <v>3</v>
      </c>
      <c r="C7" s="1"/>
      <c r="D7" s="1" t="s">
        <v>4</v>
      </c>
      <c r="E7" s="3" t="s">
        <v>6</v>
      </c>
      <c r="F7" s="1" t="s">
        <v>5</v>
      </c>
      <c r="G7" s="3" t="s">
        <v>7</v>
      </c>
      <c r="H7" s="1" t="s">
        <v>56</v>
      </c>
      <c r="N7"/>
      <c r="P7"/>
    </row>
    <row r="8" spans="1:16" x14ac:dyDescent="0.25">
      <c r="A8" s="1" t="s">
        <v>8</v>
      </c>
      <c r="B8" s="1">
        <v>0.57630000000000003</v>
      </c>
      <c r="C8" s="1"/>
      <c r="D8" s="1">
        <v>0.59840000000000004</v>
      </c>
      <c r="E8" s="4">
        <f>D8-B8</f>
        <v>2.2100000000000009E-2</v>
      </c>
      <c r="F8" s="1">
        <v>0.57850000000000001</v>
      </c>
      <c r="G8" s="4">
        <f>F8-B8</f>
        <v>2.1999999999999797E-3</v>
      </c>
      <c r="H8">
        <f>100-G8/E8*100</f>
        <v>90.045248868778373</v>
      </c>
      <c r="I8" s="3">
        <v>132.58539999999999</v>
      </c>
      <c r="N8"/>
      <c r="P8"/>
    </row>
    <row r="9" spans="1:16" x14ac:dyDescent="0.25">
      <c r="A9" s="1" t="s">
        <v>9</v>
      </c>
      <c r="B9" s="1">
        <v>0.56340000000000001</v>
      </c>
      <c r="C9" s="1"/>
      <c r="D9" s="1">
        <v>0.58169999999999999</v>
      </c>
      <c r="E9" s="4">
        <f>D9-B9</f>
        <v>1.8299999999999983E-2</v>
      </c>
      <c r="F9" s="1">
        <v>0.56530000000000002</v>
      </c>
      <c r="G9" s="4">
        <f>F9-B9</f>
        <v>1.9000000000000128E-3</v>
      </c>
      <c r="H9">
        <f t="shared" ref="H9:H72" si="0">100-G9/E9*100</f>
        <v>89.617486338797733</v>
      </c>
      <c r="I9" s="3">
        <v>123.1901</v>
      </c>
      <c r="N9"/>
      <c r="P9"/>
    </row>
    <row r="10" spans="1:16" x14ac:dyDescent="0.25">
      <c r="A10" s="1" t="s">
        <v>10</v>
      </c>
      <c r="B10" s="1">
        <v>0.55579999999999996</v>
      </c>
      <c r="C10" s="1"/>
      <c r="D10" s="1">
        <v>0.57430000000000003</v>
      </c>
      <c r="E10" s="4">
        <f>D10-B10</f>
        <v>1.8500000000000072E-2</v>
      </c>
      <c r="F10" s="1">
        <v>0.55759999999999998</v>
      </c>
      <c r="G10" s="4">
        <f>F10-B10</f>
        <v>1.8000000000000238E-3</v>
      </c>
      <c r="H10">
        <f t="shared" si="0"/>
        <v>90.270270270270174</v>
      </c>
      <c r="I10" s="3">
        <v>122.6026</v>
      </c>
      <c r="N10"/>
      <c r="P10"/>
    </row>
    <row r="11" spans="1:16" x14ac:dyDescent="0.25">
      <c r="A11" s="1" t="s">
        <v>11</v>
      </c>
      <c r="B11" s="1">
        <v>0.66180000000000005</v>
      </c>
      <c r="C11" s="1"/>
      <c r="D11" s="1">
        <v>0.67979999999999996</v>
      </c>
      <c r="E11" s="4">
        <f>D11-B11</f>
        <v>1.7999999999999905E-2</v>
      </c>
      <c r="F11" s="1">
        <v>0.66339999999999999</v>
      </c>
      <c r="G11" s="4">
        <f>F11-B11</f>
        <v>1.5999999999999348E-3</v>
      </c>
      <c r="H11">
        <f t="shared" si="0"/>
        <v>91.111111111111427</v>
      </c>
      <c r="I11" s="3">
        <v>120.691</v>
      </c>
      <c r="N11"/>
      <c r="P11"/>
    </row>
    <row r="12" spans="1:16" x14ac:dyDescent="0.25">
      <c r="A12" s="1" t="s">
        <v>12</v>
      </c>
      <c r="B12" s="1">
        <v>0.61539999999999995</v>
      </c>
      <c r="C12" s="1"/>
      <c r="D12" s="1">
        <v>0.63029999999999997</v>
      </c>
      <c r="E12" s="4">
        <f>D12-B12</f>
        <v>1.4900000000000024E-2</v>
      </c>
      <c r="F12" s="1">
        <v>0.61650000000000005</v>
      </c>
      <c r="G12" s="4">
        <f>F12-B12</f>
        <v>1.1000000000001009E-3</v>
      </c>
      <c r="H12">
        <f t="shared" si="0"/>
        <v>92.617449664428861</v>
      </c>
      <c r="I12" s="3">
        <v>108.7397</v>
      </c>
      <c r="N12"/>
      <c r="P12"/>
    </row>
    <row r="13" spans="1:16" x14ac:dyDescent="0.25">
      <c r="H13" s="8">
        <f>AVERAGE(H8:H12)</f>
        <v>90.732313250677322</v>
      </c>
      <c r="P13"/>
    </row>
    <row r="14" spans="1:16" x14ac:dyDescent="0.25">
      <c r="A14" s="1"/>
      <c r="B14" s="1"/>
      <c r="C14" s="1"/>
      <c r="D14" s="9" t="s">
        <v>6</v>
      </c>
      <c r="E14" s="9"/>
      <c r="F14" s="9" t="s">
        <v>7</v>
      </c>
      <c r="G14" s="9"/>
      <c r="I14" s="3" t="s">
        <v>59</v>
      </c>
      <c r="P14"/>
    </row>
    <row r="15" spans="1:16" x14ac:dyDescent="0.25">
      <c r="A15" s="1" t="s">
        <v>13</v>
      </c>
      <c r="B15" s="1" t="s">
        <v>3</v>
      </c>
      <c r="C15" s="1"/>
      <c r="D15" s="1" t="s">
        <v>4</v>
      </c>
      <c r="E15" s="3" t="s">
        <v>6</v>
      </c>
      <c r="F15" s="1" t="s">
        <v>5</v>
      </c>
      <c r="G15" s="3" t="s">
        <v>7</v>
      </c>
      <c r="H15" s="1" t="s">
        <v>56</v>
      </c>
      <c r="I15" s="4">
        <v>160.13130000000001</v>
      </c>
      <c r="J15" t="s">
        <v>58</v>
      </c>
      <c r="P15"/>
    </row>
    <row r="16" spans="1:16" x14ac:dyDescent="0.25">
      <c r="A16" s="1" t="s">
        <v>14</v>
      </c>
      <c r="B16" s="1">
        <v>0.20599999999999999</v>
      </c>
      <c r="C16" s="1"/>
      <c r="D16" s="1">
        <v>0.20749999999999999</v>
      </c>
      <c r="E16" s="3">
        <f>D16-B16</f>
        <v>1.5000000000000013E-3</v>
      </c>
      <c r="F16" s="1">
        <v>0.20610000000000001</v>
      </c>
      <c r="G16" s="3">
        <f>F16-B16</f>
        <v>1.0000000000001674E-4</v>
      </c>
      <c r="H16">
        <f t="shared" si="0"/>
        <v>93.33333333333222</v>
      </c>
      <c r="I16" s="3">
        <v>9.6908999999999992</v>
      </c>
      <c r="K16">
        <v>10</v>
      </c>
      <c r="L16">
        <f>I16*COS(K16/180*3.142)</f>
        <v>9.5436353686976716</v>
      </c>
      <c r="P16"/>
    </row>
    <row r="17" spans="1:16" x14ac:dyDescent="0.25">
      <c r="A17" s="1" t="s">
        <v>15</v>
      </c>
      <c r="B17" s="1">
        <v>0.19120000000000001</v>
      </c>
      <c r="C17" s="1"/>
      <c r="D17" s="1">
        <v>0.19289999999999999</v>
      </c>
      <c r="E17" s="3">
        <f t="shared" ref="E17:E24" si="1">D17-B17</f>
        <v>1.6999999999999793E-3</v>
      </c>
      <c r="F17" s="1">
        <v>0.1913</v>
      </c>
      <c r="G17" s="3">
        <f t="shared" ref="G17:G24" si="2">F17-B17</f>
        <v>9.9999999999988987E-5</v>
      </c>
      <c r="H17">
        <f t="shared" si="0"/>
        <v>94.117647058824105</v>
      </c>
      <c r="I17" s="3">
        <v>11.9566</v>
      </c>
      <c r="K17">
        <v>10</v>
      </c>
      <c r="L17">
        <f t="shared" ref="L17:L24" si="3">I17*COS(K17/180*3.142)</f>
        <v>11.774905390559246</v>
      </c>
      <c r="P17"/>
    </row>
    <row r="18" spans="1:16" x14ac:dyDescent="0.25">
      <c r="A18" s="1" t="s">
        <v>16</v>
      </c>
      <c r="B18" s="1">
        <v>0.22359999999999999</v>
      </c>
      <c r="C18" s="1"/>
      <c r="D18" s="1">
        <v>0.2286</v>
      </c>
      <c r="E18" s="3">
        <f t="shared" si="1"/>
        <v>5.0000000000000044E-3</v>
      </c>
      <c r="F18" s="1">
        <v>0.22420000000000001</v>
      </c>
      <c r="G18" s="3">
        <f t="shared" si="2"/>
        <v>6.0000000000001719E-4</v>
      </c>
      <c r="H18">
        <f t="shared" si="0"/>
        <v>87.999999999999673</v>
      </c>
      <c r="I18" s="3">
        <v>32.8369</v>
      </c>
      <c r="K18">
        <v>10</v>
      </c>
      <c r="L18">
        <f t="shared" si="3"/>
        <v>32.337904656779926</v>
      </c>
      <c r="N18"/>
      <c r="P18"/>
    </row>
    <row r="19" spans="1:16" x14ac:dyDescent="0.25">
      <c r="A19" s="1" t="s">
        <v>17</v>
      </c>
      <c r="B19" s="1">
        <v>0.2233</v>
      </c>
      <c r="C19" s="1"/>
      <c r="D19" s="1">
        <v>0.22819999999999999</v>
      </c>
      <c r="E19" s="3">
        <f t="shared" si="1"/>
        <v>4.8999999999999877E-3</v>
      </c>
      <c r="F19" s="1">
        <v>0.22359999999999999</v>
      </c>
      <c r="G19" s="3">
        <f t="shared" si="2"/>
        <v>2.9999999999999472E-4</v>
      </c>
      <c r="H19">
        <f t="shared" si="0"/>
        <v>93.877551020408262</v>
      </c>
      <c r="I19" s="3">
        <v>33.344099999999997</v>
      </c>
      <c r="K19">
        <v>10</v>
      </c>
      <c r="L19">
        <f t="shared" si="3"/>
        <v>32.837397155825776</v>
      </c>
      <c r="N19"/>
      <c r="P19"/>
    </row>
    <row r="20" spans="1:16" x14ac:dyDescent="0.25">
      <c r="A20" s="1" t="s">
        <v>18</v>
      </c>
      <c r="B20" s="1">
        <v>0.24510000000000001</v>
      </c>
      <c r="C20" s="1"/>
      <c r="D20" s="1">
        <v>0.25</v>
      </c>
      <c r="E20" s="3">
        <f t="shared" si="1"/>
        <v>4.8999999999999877E-3</v>
      </c>
      <c r="F20" s="1">
        <v>0.2457</v>
      </c>
      <c r="G20" s="3">
        <f t="shared" si="2"/>
        <v>5.9999999999998943E-4</v>
      </c>
      <c r="H20">
        <f t="shared" si="0"/>
        <v>87.75510204081651</v>
      </c>
      <c r="I20" s="3">
        <v>36.752299999999998</v>
      </c>
      <c r="K20">
        <v>10</v>
      </c>
      <c r="L20">
        <f t="shared" si="3"/>
        <v>36.193805545510472</v>
      </c>
      <c r="N20"/>
      <c r="P20"/>
    </row>
    <row r="21" spans="1:16" x14ac:dyDescent="0.25">
      <c r="A21" s="1" t="s">
        <v>19</v>
      </c>
      <c r="B21" s="1">
        <v>0.22969999999999999</v>
      </c>
      <c r="C21" s="1"/>
      <c r="D21" s="1">
        <v>0.2341</v>
      </c>
      <c r="E21" s="3">
        <f t="shared" si="1"/>
        <v>4.400000000000015E-3</v>
      </c>
      <c r="F21" s="1">
        <v>0.23019999999999999</v>
      </c>
      <c r="G21" s="3">
        <f t="shared" si="2"/>
        <v>5.0000000000000044E-4</v>
      </c>
      <c r="H21">
        <f t="shared" si="0"/>
        <v>88.636363636363669</v>
      </c>
      <c r="I21" s="3">
        <v>33.480600000000003</v>
      </c>
      <c r="K21">
        <v>25</v>
      </c>
      <c r="L21">
        <f t="shared" si="3"/>
        <v>30.342927924803206</v>
      </c>
      <c r="N21"/>
      <c r="P21"/>
    </row>
    <row r="22" spans="1:16" x14ac:dyDescent="0.25">
      <c r="A22" s="1" t="s">
        <v>20</v>
      </c>
      <c r="B22" s="1">
        <v>0.2409</v>
      </c>
      <c r="C22" s="1"/>
      <c r="D22" s="1">
        <v>0.24210000000000001</v>
      </c>
      <c r="E22" s="3">
        <f t="shared" si="1"/>
        <v>1.2000000000000066E-3</v>
      </c>
      <c r="F22" s="1">
        <v>0.24099999999999999</v>
      </c>
      <c r="G22" s="3">
        <f t="shared" si="2"/>
        <v>9.9999999999988987E-5</v>
      </c>
      <c r="H22">
        <f t="shared" si="0"/>
        <v>91.666666666667624</v>
      </c>
      <c r="I22" s="3">
        <v>11.8325</v>
      </c>
      <c r="K22">
        <v>40</v>
      </c>
      <c r="L22">
        <f t="shared" si="3"/>
        <v>9.063532349632057</v>
      </c>
      <c r="N22"/>
      <c r="P22"/>
    </row>
    <row r="23" spans="1:16" x14ac:dyDescent="0.25">
      <c r="A23" s="1" t="s">
        <v>21</v>
      </c>
      <c r="B23" s="1">
        <v>0.25319999999999998</v>
      </c>
      <c r="C23" s="1"/>
      <c r="D23" s="1">
        <v>0.25380000000000003</v>
      </c>
      <c r="E23" s="3">
        <f t="shared" si="1"/>
        <v>6.0000000000004494E-4</v>
      </c>
      <c r="F23" s="1">
        <v>0.25340000000000001</v>
      </c>
      <c r="G23" s="3">
        <f t="shared" si="2"/>
        <v>2.0000000000003348E-4</v>
      </c>
      <c r="H23">
        <f t="shared" si="0"/>
        <v>66.666666666663588</v>
      </c>
      <c r="I23" s="3">
        <v>4.3818999999999999</v>
      </c>
      <c r="K23">
        <v>55</v>
      </c>
      <c r="L23">
        <f t="shared" si="3"/>
        <v>2.5129078000075742</v>
      </c>
      <c r="N23"/>
      <c r="P23"/>
    </row>
    <row r="24" spans="1:16" x14ac:dyDescent="0.25">
      <c r="A24" s="1" t="s">
        <v>22</v>
      </c>
      <c r="B24" s="1">
        <v>0.22309999999999999</v>
      </c>
      <c r="C24" s="1"/>
      <c r="D24" s="1">
        <v>0.22389999999999999</v>
      </c>
      <c r="E24" s="3">
        <f t="shared" si="1"/>
        <v>7.9999999999999516E-4</v>
      </c>
      <c r="F24" s="1">
        <v>0.22339999999999999</v>
      </c>
      <c r="G24" s="3">
        <f t="shared" si="2"/>
        <v>2.9999999999999472E-4</v>
      </c>
      <c r="H24">
        <f t="shared" si="0"/>
        <v>62.500000000000433</v>
      </c>
      <c r="I24" s="3">
        <v>2.1442000000000001</v>
      </c>
      <c r="K24">
        <v>70</v>
      </c>
      <c r="L24">
        <f t="shared" si="3"/>
        <v>0.73304039854232961</v>
      </c>
      <c r="N24"/>
      <c r="P24"/>
    </row>
    <row r="25" spans="1:16" x14ac:dyDescent="0.25">
      <c r="A25" s="3" t="s">
        <v>29</v>
      </c>
      <c r="B25" s="1"/>
      <c r="C25" s="1"/>
      <c r="D25" s="1"/>
      <c r="E25" s="4">
        <f>SUM(E16:E24)</f>
        <v>2.5000000000000022E-2</v>
      </c>
      <c r="F25" s="1"/>
      <c r="G25" s="4">
        <f>SUM(G16:G24)</f>
        <v>2.8000000000000247E-3</v>
      </c>
      <c r="H25">
        <f t="shared" si="0"/>
        <v>88.799999999999912</v>
      </c>
      <c r="I25" s="4">
        <f>SUM(I16:I24)</f>
        <v>176.42000000000002</v>
      </c>
      <c r="L25" s="7">
        <f>SUM(L16:L24)</f>
        <v>165.34005659035824</v>
      </c>
      <c r="N25"/>
      <c r="P25"/>
    </row>
    <row r="26" spans="1:16" x14ac:dyDescent="0.25">
      <c r="A26" s="1"/>
      <c r="B26" s="1"/>
      <c r="C26" s="1"/>
      <c r="D26" s="1"/>
      <c r="F26" s="1"/>
      <c r="L26" s="7">
        <f>I15/L25</f>
        <v>0.96849670492575612</v>
      </c>
      <c r="N26"/>
      <c r="P26"/>
    </row>
    <row r="27" spans="1:16" x14ac:dyDescent="0.25">
      <c r="A27" s="1"/>
      <c r="B27" s="1"/>
      <c r="C27" s="1"/>
      <c r="D27" s="9" t="s">
        <v>6</v>
      </c>
      <c r="E27" s="9"/>
      <c r="F27" s="9" t="s">
        <v>7</v>
      </c>
      <c r="G27" s="9"/>
      <c r="I27" s="3" t="s">
        <v>59</v>
      </c>
      <c r="N27"/>
      <c r="P27"/>
    </row>
    <row r="28" spans="1:16" x14ac:dyDescent="0.25">
      <c r="A28" s="1" t="s">
        <v>24</v>
      </c>
      <c r="B28" s="1" t="s">
        <v>3</v>
      </c>
      <c r="C28" s="1"/>
      <c r="D28" s="1" t="s">
        <v>4</v>
      </c>
      <c r="E28" s="3" t="s">
        <v>6</v>
      </c>
      <c r="F28" s="1" t="s">
        <v>5</v>
      </c>
      <c r="G28" s="3" t="s">
        <v>7</v>
      </c>
      <c r="H28" s="1" t="s">
        <v>56</v>
      </c>
      <c r="I28" s="4">
        <v>127.5639</v>
      </c>
      <c r="J28" t="s">
        <v>58</v>
      </c>
      <c r="N28"/>
      <c r="P28"/>
    </row>
    <row r="29" spans="1:16" x14ac:dyDescent="0.25">
      <c r="A29" s="1" t="s">
        <v>14</v>
      </c>
      <c r="B29" s="1">
        <v>0.22919999999999999</v>
      </c>
      <c r="C29" s="1"/>
      <c r="D29" s="1">
        <v>0.23050000000000001</v>
      </c>
      <c r="E29" s="3">
        <f>D29-B29</f>
        <v>1.3000000000000234E-3</v>
      </c>
      <c r="F29" s="1">
        <v>0.2296</v>
      </c>
      <c r="G29" s="3">
        <f>F29-B29</f>
        <v>4.0000000000001146E-4</v>
      </c>
      <c r="H29">
        <f t="shared" si="0"/>
        <v>69.2307692307689</v>
      </c>
      <c r="I29" s="3">
        <v>7.0759999999999996</v>
      </c>
      <c r="K29">
        <v>10</v>
      </c>
      <c r="L29">
        <f t="shared" ref="L29:L37" si="4">I29*COS(K29/180*3.142)</f>
        <v>6.9684718518305555</v>
      </c>
      <c r="N29"/>
      <c r="P29"/>
    </row>
    <row r="30" spans="1:16" x14ac:dyDescent="0.25">
      <c r="A30" s="1" t="s">
        <v>15</v>
      </c>
      <c r="B30" s="1">
        <v>0.23130000000000001</v>
      </c>
      <c r="C30" s="1"/>
      <c r="D30" s="1">
        <v>0.23250000000000001</v>
      </c>
      <c r="E30" s="3">
        <f t="shared" ref="E30:E37" si="5">D30-B30</f>
        <v>1.2000000000000066E-3</v>
      </c>
      <c r="F30" s="1">
        <v>0.2316</v>
      </c>
      <c r="G30" s="3">
        <f t="shared" ref="G30:G36" si="6">F30-B30</f>
        <v>2.9999999999999472E-4</v>
      </c>
      <c r="H30">
        <f t="shared" si="0"/>
        <v>75.000000000000568</v>
      </c>
      <c r="I30" s="3">
        <v>8.6554000000000002</v>
      </c>
      <c r="K30">
        <v>10</v>
      </c>
      <c r="L30">
        <f t="shared" si="4"/>
        <v>8.5238710099398229</v>
      </c>
      <c r="N30"/>
      <c r="P30"/>
    </row>
    <row r="31" spans="1:16" x14ac:dyDescent="0.25">
      <c r="A31" s="1" t="s">
        <v>16</v>
      </c>
      <c r="B31" s="1">
        <v>0.20799999999999999</v>
      </c>
      <c r="C31" s="1"/>
      <c r="D31" s="1">
        <v>0.2114</v>
      </c>
      <c r="E31" s="3">
        <f t="shared" si="5"/>
        <v>3.4000000000000141E-3</v>
      </c>
      <c r="F31" s="1">
        <v>0.20830000000000001</v>
      </c>
      <c r="G31" s="3">
        <f t="shared" si="6"/>
        <v>3.0000000000002247E-4</v>
      </c>
      <c r="H31">
        <f t="shared" si="0"/>
        <v>91.176470588234665</v>
      </c>
      <c r="I31" s="3">
        <v>22.8689</v>
      </c>
      <c r="K31">
        <v>10</v>
      </c>
      <c r="L31">
        <f t="shared" si="4"/>
        <v>22.521380148717888</v>
      </c>
      <c r="N31"/>
      <c r="P31"/>
    </row>
    <row r="32" spans="1:16" x14ac:dyDescent="0.25">
      <c r="A32" s="1" t="s">
        <v>17</v>
      </c>
      <c r="B32" s="1">
        <v>0.22689999999999999</v>
      </c>
      <c r="C32" s="1"/>
      <c r="D32" s="1">
        <v>0.23080000000000001</v>
      </c>
      <c r="E32" s="3">
        <f t="shared" si="5"/>
        <v>3.9000000000000146E-3</v>
      </c>
      <c r="F32" s="1">
        <v>0.2271</v>
      </c>
      <c r="G32" s="3">
        <f t="shared" si="6"/>
        <v>2.0000000000000573E-4</v>
      </c>
      <c r="H32">
        <f t="shared" si="0"/>
        <v>94.871794871794748</v>
      </c>
      <c r="I32" s="3">
        <v>26.231100000000001</v>
      </c>
      <c r="K32">
        <v>10</v>
      </c>
      <c r="L32">
        <f t="shared" si="4"/>
        <v>25.832487562542749</v>
      </c>
      <c r="N32"/>
      <c r="P32"/>
    </row>
    <row r="33" spans="1:16" x14ac:dyDescent="0.25">
      <c r="A33" s="1" t="s">
        <v>18</v>
      </c>
      <c r="B33" s="1">
        <v>0.2329</v>
      </c>
      <c r="C33" s="1"/>
      <c r="D33" s="1">
        <v>0.23699999999999999</v>
      </c>
      <c r="E33" s="3">
        <f t="shared" si="5"/>
        <v>4.0999999999999925E-3</v>
      </c>
      <c r="F33" s="1">
        <v>0.23319999999999999</v>
      </c>
      <c r="G33" s="3">
        <f t="shared" si="6"/>
        <v>2.9999999999999472E-4</v>
      </c>
      <c r="H33">
        <f t="shared" si="0"/>
        <v>92.682926829268411</v>
      </c>
      <c r="I33" s="3">
        <v>33.053800000000003</v>
      </c>
      <c r="K33">
        <v>10</v>
      </c>
      <c r="L33">
        <f t="shared" si="4"/>
        <v>32.551508605997292</v>
      </c>
      <c r="N33"/>
      <c r="P33"/>
    </row>
    <row r="34" spans="1:16" x14ac:dyDescent="0.25">
      <c r="A34" s="1" t="s">
        <v>19</v>
      </c>
      <c r="B34" s="1">
        <v>0.19950000000000001</v>
      </c>
      <c r="C34" s="1"/>
      <c r="D34" s="1">
        <v>0.2026</v>
      </c>
      <c r="E34" s="3">
        <f>D34-B34</f>
        <v>3.0999999999999917E-3</v>
      </c>
      <c r="F34" s="1">
        <v>0.19969999999999999</v>
      </c>
      <c r="G34" s="3">
        <f t="shared" si="6"/>
        <v>1.9999999999997797E-4</v>
      </c>
      <c r="H34">
        <f t="shared" si="0"/>
        <v>93.548387096774889</v>
      </c>
      <c r="I34" s="3">
        <v>22.8628</v>
      </c>
      <c r="K34">
        <v>25</v>
      </c>
      <c r="L34">
        <f t="shared" si="4"/>
        <v>20.720186990651023</v>
      </c>
      <c r="N34"/>
      <c r="P34"/>
    </row>
    <row r="35" spans="1:16" x14ac:dyDescent="0.25">
      <c r="A35" s="1" t="s">
        <v>20</v>
      </c>
      <c r="B35" s="1">
        <v>0.28360000000000002</v>
      </c>
      <c r="C35" s="1"/>
      <c r="D35" s="1">
        <v>0.28499999999999998</v>
      </c>
      <c r="E35" s="3">
        <f t="shared" si="5"/>
        <v>1.3999999999999568E-3</v>
      </c>
      <c r="F35" s="1">
        <v>0.28410000000000002</v>
      </c>
      <c r="G35" s="3">
        <f t="shared" si="6"/>
        <v>5.0000000000000044E-4</v>
      </c>
      <c r="H35">
        <f t="shared" si="0"/>
        <v>64.285714285713155</v>
      </c>
      <c r="I35" s="3">
        <v>10.597799999999999</v>
      </c>
      <c r="K35">
        <v>40</v>
      </c>
      <c r="L35">
        <f t="shared" si="4"/>
        <v>8.1177691219041304</v>
      </c>
      <c r="N35"/>
      <c r="P35"/>
    </row>
    <row r="36" spans="1:16" x14ac:dyDescent="0.25">
      <c r="A36" s="1" t="s">
        <v>21</v>
      </c>
      <c r="B36" s="1">
        <v>0.21729999999999999</v>
      </c>
      <c r="C36" s="1"/>
      <c r="D36" s="1">
        <v>0.21759999999999999</v>
      </c>
      <c r="E36" s="3">
        <f t="shared" si="5"/>
        <v>2.9999999999999472E-4</v>
      </c>
      <c r="F36" s="1">
        <v>0.21729999999999999</v>
      </c>
      <c r="G36" s="3">
        <f t="shared" si="6"/>
        <v>0</v>
      </c>
      <c r="H36">
        <f t="shared" si="0"/>
        <v>100</v>
      </c>
      <c r="I36" s="3">
        <v>5.2587000000000002</v>
      </c>
      <c r="K36">
        <v>55</v>
      </c>
      <c r="L36">
        <f t="shared" si="4"/>
        <v>3.0157302192883981</v>
      </c>
      <c r="N36"/>
      <c r="P36"/>
    </row>
    <row r="37" spans="1:16" x14ac:dyDescent="0.25">
      <c r="A37" s="1" t="s">
        <v>22</v>
      </c>
      <c r="B37" s="1">
        <v>0.21590000000000001</v>
      </c>
      <c r="C37" s="1"/>
      <c r="D37" s="1">
        <v>0.2167</v>
      </c>
      <c r="E37" s="3">
        <f t="shared" si="5"/>
        <v>7.9999999999999516E-4</v>
      </c>
      <c r="F37" s="1">
        <v>0.21609999999999999</v>
      </c>
      <c r="G37" s="3">
        <f>F37-B37</f>
        <v>1.9999999999997797E-4</v>
      </c>
      <c r="H37">
        <f t="shared" si="0"/>
        <v>75.000000000002601</v>
      </c>
      <c r="I37" s="3">
        <v>1.2965</v>
      </c>
      <c r="K37">
        <v>70</v>
      </c>
      <c r="L37">
        <f t="shared" si="4"/>
        <v>0.44323611449964101</v>
      </c>
      <c r="N37"/>
      <c r="P37"/>
    </row>
    <row r="38" spans="1:16" x14ac:dyDescent="0.25">
      <c r="A38" s="3" t="s">
        <v>29</v>
      </c>
      <c r="B38" s="1"/>
      <c r="C38" s="1"/>
      <c r="D38" s="1"/>
      <c r="E38" s="4">
        <f>SUM(E29:E37)</f>
        <v>1.949999999999999E-2</v>
      </c>
      <c r="F38" s="1"/>
      <c r="G38" s="4">
        <f>SUM(G29:G37)</f>
        <v>2.3999999999999855E-3</v>
      </c>
      <c r="H38">
        <f t="shared" si="0"/>
        <v>87.692307692307764</v>
      </c>
      <c r="I38" s="4">
        <f>SUM(I29:I37)</f>
        <v>137.90100000000001</v>
      </c>
      <c r="L38" s="7">
        <f>SUM(L29:L37)</f>
        <v>128.69464162537153</v>
      </c>
      <c r="N38"/>
      <c r="P38"/>
    </row>
    <row r="39" spans="1:16" x14ac:dyDescent="0.25">
      <c r="L39" s="7">
        <f>I28/L38</f>
        <v>0.99121376297341812</v>
      </c>
      <c r="N39"/>
      <c r="P39"/>
    </row>
    <row r="40" spans="1:16" x14ac:dyDescent="0.25">
      <c r="A40" s="1"/>
      <c r="B40" s="1"/>
      <c r="C40" s="1"/>
      <c r="D40" s="9" t="s">
        <v>6</v>
      </c>
      <c r="E40" s="9"/>
      <c r="F40" s="9" t="s">
        <v>7</v>
      </c>
      <c r="G40" s="9"/>
      <c r="I40" s="3" t="s">
        <v>59</v>
      </c>
      <c r="N40"/>
      <c r="P40"/>
    </row>
    <row r="41" spans="1:16" x14ac:dyDescent="0.25">
      <c r="A41" s="1" t="s">
        <v>25</v>
      </c>
      <c r="B41" s="1" t="s">
        <v>3</v>
      </c>
      <c r="C41" s="1"/>
      <c r="D41" s="1" t="s">
        <v>4</v>
      </c>
      <c r="E41" s="3" t="s">
        <v>6</v>
      </c>
      <c r="F41" s="1" t="s">
        <v>5</v>
      </c>
      <c r="G41" s="3" t="s">
        <v>7</v>
      </c>
      <c r="H41" s="1" t="s">
        <v>56</v>
      </c>
      <c r="I41" s="4">
        <v>128.19069999999999</v>
      </c>
      <c r="J41" t="s">
        <v>58</v>
      </c>
      <c r="N41"/>
      <c r="P41"/>
    </row>
    <row r="42" spans="1:16" x14ac:dyDescent="0.25">
      <c r="A42" s="1" t="s">
        <v>14</v>
      </c>
      <c r="B42" s="1">
        <v>0.24010000000000001</v>
      </c>
      <c r="C42" s="1"/>
      <c r="D42" s="1">
        <v>0.2414</v>
      </c>
      <c r="E42" s="3">
        <f>D42-B42</f>
        <v>1.2999999999999956E-3</v>
      </c>
      <c r="F42" s="1">
        <v>0.24030000000000001</v>
      </c>
      <c r="G42" s="3">
        <f>F42-B42</f>
        <v>2.0000000000000573E-4</v>
      </c>
      <c r="H42">
        <f t="shared" si="0"/>
        <v>84.61538461538413</v>
      </c>
      <c r="I42" s="3">
        <v>7.5255999999999998</v>
      </c>
      <c r="K42">
        <v>10</v>
      </c>
      <c r="L42">
        <f>I42*COS(K42/180*3.142)</f>
        <v>7.4112396506693088</v>
      </c>
      <c r="N42"/>
      <c r="P42"/>
    </row>
    <row r="43" spans="1:16" x14ac:dyDescent="0.25">
      <c r="A43" s="1" t="s">
        <v>15</v>
      </c>
      <c r="B43" s="1">
        <v>0.22850000000000001</v>
      </c>
      <c r="C43" s="1"/>
      <c r="D43" s="1">
        <v>0.22989999999999999</v>
      </c>
      <c r="E43" s="3">
        <f t="shared" ref="E43:E50" si="7">D43-B43</f>
        <v>1.3999999999999846E-3</v>
      </c>
      <c r="F43" s="1">
        <v>0.2288</v>
      </c>
      <c r="G43" s="3">
        <f t="shared" ref="G43:G49" si="8">F43-B43</f>
        <v>2.9999999999999472E-4</v>
      </c>
      <c r="H43">
        <f t="shared" si="0"/>
        <v>78.571428571428712</v>
      </c>
      <c r="I43" s="3">
        <v>7.9954000000000001</v>
      </c>
      <c r="K43">
        <v>10</v>
      </c>
      <c r="L43">
        <f t="shared" ref="L43:L50" si="9">I43*COS(K43/180*3.142)</f>
        <v>7.8739004867334685</v>
      </c>
      <c r="N43"/>
      <c r="P43"/>
    </row>
    <row r="44" spans="1:16" x14ac:dyDescent="0.25">
      <c r="A44" s="1" t="s">
        <v>16</v>
      </c>
      <c r="B44" s="1">
        <v>0.2296</v>
      </c>
      <c r="C44" s="1"/>
      <c r="D44" s="1">
        <v>0.2336</v>
      </c>
      <c r="E44" s="3">
        <f t="shared" si="7"/>
        <v>4.0000000000000036E-3</v>
      </c>
      <c r="F44" s="1">
        <v>0.23</v>
      </c>
      <c r="G44" s="3">
        <f t="shared" si="8"/>
        <v>4.0000000000001146E-4</v>
      </c>
      <c r="H44">
        <f t="shared" si="0"/>
        <v>89.999999999999716</v>
      </c>
      <c r="I44" s="3">
        <v>26.3156</v>
      </c>
      <c r="K44">
        <v>10</v>
      </c>
      <c r="L44">
        <f t="shared" si="9"/>
        <v>25.915703485589621</v>
      </c>
      <c r="N44"/>
      <c r="P44"/>
    </row>
    <row r="45" spans="1:16" x14ac:dyDescent="0.25">
      <c r="A45" s="1" t="s">
        <v>17</v>
      </c>
      <c r="B45" s="1">
        <v>0.22090000000000001</v>
      </c>
      <c r="C45" s="1"/>
      <c r="D45" s="1">
        <v>0.22520000000000001</v>
      </c>
      <c r="E45" s="3">
        <f t="shared" si="7"/>
        <v>4.2999999999999983E-3</v>
      </c>
      <c r="F45" s="1">
        <v>0.2215</v>
      </c>
      <c r="G45" s="3">
        <f t="shared" si="8"/>
        <v>5.9999999999998943E-4</v>
      </c>
      <c r="H45">
        <f t="shared" si="0"/>
        <v>86.046511627907222</v>
      </c>
      <c r="I45" s="3">
        <v>29.1907</v>
      </c>
      <c r="K45">
        <v>10</v>
      </c>
      <c r="L45">
        <f t="shared" si="9"/>
        <v>28.74711295721173</v>
      </c>
      <c r="N45"/>
      <c r="P45"/>
    </row>
    <row r="46" spans="1:16" x14ac:dyDescent="0.25">
      <c r="A46" s="1" t="s">
        <v>18</v>
      </c>
      <c r="B46" s="1">
        <v>0.22220000000000001</v>
      </c>
      <c r="C46" s="1"/>
      <c r="D46" s="1">
        <v>0.22559999999999999</v>
      </c>
      <c r="E46" s="3">
        <f t="shared" si="7"/>
        <v>3.3999999999999864E-3</v>
      </c>
      <c r="F46" s="1">
        <v>0.22259999999999999</v>
      </c>
      <c r="G46" s="3">
        <f t="shared" si="8"/>
        <v>3.999999999999837E-4</v>
      </c>
      <c r="H46">
        <f t="shared" si="0"/>
        <v>88.235294117647499</v>
      </c>
      <c r="I46" s="3">
        <v>26.9633</v>
      </c>
      <c r="K46">
        <v>22</v>
      </c>
      <c r="L46">
        <f t="shared" si="9"/>
        <v>24.999433516980158</v>
      </c>
      <c r="N46"/>
      <c r="P46"/>
    </row>
    <row r="47" spans="1:16" x14ac:dyDescent="0.25">
      <c r="A47" s="1" t="s">
        <v>19</v>
      </c>
      <c r="B47" s="1">
        <v>0.21859999999999999</v>
      </c>
      <c r="C47" s="1"/>
      <c r="D47" s="1">
        <v>0.22159999999999999</v>
      </c>
      <c r="E47" s="3">
        <f>D47-B47</f>
        <v>3.0000000000000027E-3</v>
      </c>
      <c r="F47" s="1">
        <v>0.219</v>
      </c>
      <c r="G47" s="3">
        <f t="shared" si="8"/>
        <v>4.0000000000001146E-4</v>
      </c>
      <c r="H47">
        <f t="shared" si="0"/>
        <v>86.666666666666302</v>
      </c>
      <c r="I47" s="3">
        <v>20.944199999999999</v>
      </c>
      <c r="K47">
        <v>34</v>
      </c>
      <c r="L47">
        <f t="shared" si="9"/>
        <v>17.362627528519507</v>
      </c>
      <c r="N47"/>
      <c r="P47"/>
    </row>
    <row r="48" spans="1:16" x14ac:dyDescent="0.25">
      <c r="A48" s="1" t="s">
        <v>20</v>
      </c>
      <c r="B48" s="1">
        <v>0.22750000000000001</v>
      </c>
      <c r="C48" s="1"/>
      <c r="D48" s="1">
        <v>0.22889999999999999</v>
      </c>
      <c r="E48" s="3">
        <f t="shared" si="7"/>
        <v>1.3999999999999846E-3</v>
      </c>
      <c r="F48" s="1">
        <v>0.2278</v>
      </c>
      <c r="G48" s="3">
        <f t="shared" si="8"/>
        <v>2.9999999999999472E-4</v>
      </c>
      <c r="H48">
        <f t="shared" si="0"/>
        <v>78.571428571428712</v>
      </c>
      <c r="I48" s="3">
        <v>9.9862000000000002</v>
      </c>
      <c r="K48">
        <v>46</v>
      </c>
      <c r="L48">
        <f t="shared" si="9"/>
        <v>6.9362495847480474</v>
      </c>
      <c r="N48"/>
      <c r="P48"/>
    </row>
    <row r="49" spans="1:16" x14ac:dyDescent="0.25">
      <c r="A49" s="1" t="s">
        <v>21</v>
      </c>
      <c r="B49" s="1">
        <v>0.2331</v>
      </c>
      <c r="C49" s="1"/>
      <c r="D49" s="1">
        <v>0.23350000000000001</v>
      </c>
      <c r="E49" s="3">
        <f t="shared" si="7"/>
        <v>4.0000000000001146E-4</v>
      </c>
      <c r="F49" s="1">
        <v>0.23319999999999999</v>
      </c>
      <c r="G49" s="3">
        <f t="shared" si="8"/>
        <v>9.9999999999988987E-5</v>
      </c>
      <c r="H49">
        <f t="shared" si="0"/>
        <v>75.000000000003467</v>
      </c>
      <c r="I49" s="3">
        <v>3.0169000000000001</v>
      </c>
      <c r="K49">
        <v>58</v>
      </c>
      <c r="L49">
        <f t="shared" si="9"/>
        <v>1.5983775989616675</v>
      </c>
      <c r="N49"/>
      <c r="P49"/>
    </row>
    <row r="50" spans="1:16" x14ac:dyDescent="0.25">
      <c r="A50" s="1" t="s">
        <v>22</v>
      </c>
      <c r="B50" s="1">
        <v>0.22270000000000001</v>
      </c>
      <c r="C50" s="1"/>
      <c r="D50" s="1">
        <v>0.22339999999999999</v>
      </c>
      <c r="E50" s="3">
        <f t="shared" si="7"/>
        <v>6.9999999999997842E-4</v>
      </c>
      <c r="F50" s="1">
        <v>0.22309999999999999</v>
      </c>
      <c r="G50" s="3">
        <f>F50-B50</f>
        <v>3.999999999999837E-4</v>
      </c>
      <c r="H50">
        <f t="shared" si="0"/>
        <v>42.85714285714343</v>
      </c>
      <c r="I50" s="3">
        <v>1.6185</v>
      </c>
      <c r="K50">
        <v>70</v>
      </c>
      <c r="L50">
        <f t="shared" si="9"/>
        <v>0.55331866665458462</v>
      </c>
      <c r="N50"/>
      <c r="P50"/>
    </row>
    <row r="51" spans="1:16" x14ac:dyDescent="0.25">
      <c r="A51" s="3" t="s">
        <v>29</v>
      </c>
      <c r="B51" s="1"/>
      <c r="C51" s="1"/>
      <c r="D51" s="1"/>
      <c r="E51" s="4">
        <f>SUM(E42:E50)</f>
        <v>1.9899999999999946E-2</v>
      </c>
      <c r="F51" s="1"/>
      <c r="G51" s="4">
        <f>SUM(G42:G50)</f>
        <v>3.0999999999999639E-3</v>
      </c>
      <c r="H51">
        <f t="shared" si="0"/>
        <v>84.422110552763954</v>
      </c>
      <c r="I51" s="4">
        <f>SUM(I42:I50)</f>
        <v>133.5564</v>
      </c>
      <c r="L51" s="7">
        <f>SUM(L42:L50)</f>
        <v>121.39796347606809</v>
      </c>
      <c r="N51"/>
      <c r="P51"/>
    </row>
    <row r="52" spans="1:16" x14ac:dyDescent="0.25">
      <c r="L52" s="7">
        <f>I41/L51</f>
        <v>1.0559542872831718</v>
      </c>
      <c r="N52"/>
      <c r="P52"/>
    </row>
    <row r="53" spans="1:16" x14ac:dyDescent="0.25">
      <c r="N53"/>
      <c r="P53"/>
    </row>
    <row r="54" spans="1:16" x14ac:dyDescent="0.25">
      <c r="A54" s="1"/>
      <c r="B54" s="1"/>
      <c r="C54" s="1"/>
      <c r="D54" s="9" t="s">
        <v>6</v>
      </c>
      <c r="E54" s="9"/>
      <c r="F54" s="9" t="s">
        <v>7</v>
      </c>
      <c r="G54" s="9"/>
      <c r="I54" s="3" t="s">
        <v>59</v>
      </c>
      <c r="N54"/>
      <c r="P54"/>
    </row>
    <row r="55" spans="1:16" x14ac:dyDescent="0.25">
      <c r="A55" s="1" t="s">
        <v>26</v>
      </c>
      <c r="B55" s="1" t="s">
        <v>3</v>
      </c>
      <c r="C55" s="1"/>
      <c r="D55" s="1" t="s">
        <v>4</v>
      </c>
      <c r="E55" s="3" t="s">
        <v>6</v>
      </c>
      <c r="F55" s="1" t="s">
        <v>5</v>
      </c>
      <c r="G55" s="3" t="s">
        <v>7</v>
      </c>
      <c r="H55" s="1" t="s">
        <v>56</v>
      </c>
      <c r="I55" s="4">
        <v>114.509</v>
      </c>
      <c r="J55" t="s">
        <v>58</v>
      </c>
      <c r="N55"/>
      <c r="P55"/>
    </row>
    <row r="56" spans="1:16" x14ac:dyDescent="0.25">
      <c r="A56" s="1" t="s">
        <v>14</v>
      </c>
      <c r="B56" s="1">
        <v>0.2296</v>
      </c>
      <c r="C56" s="1"/>
      <c r="D56" s="1">
        <v>0.23039999999999999</v>
      </c>
      <c r="E56" s="3">
        <f>D56-B56</f>
        <v>7.9999999999999516E-4</v>
      </c>
      <c r="F56" s="1">
        <v>0.22969999999999999</v>
      </c>
      <c r="G56" s="3">
        <f>F56-B56</f>
        <v>9.9999999999988987E-5</v>
      </c>
      <c r="H56">
        <f t="shared" si="0"/>
        <v>87.500000000001307</v>
      </c>
      <c r="I56" s="3">
        <v>6.3284000000000002</v>
      </c>
      <c r="K56">
        <v>10</v>
      </c>
      <c r="L56">
        <f>I56*COS(K56/180*3.142)</f>
        <v>6.2322325137259025</v>
      </c>
      <c r="N56"/>
      <c r="P56"/>
    </row>
    <row r="57" spans="1:16" x14ac:dyDescent="0.25">
      <c r="A57" s="1" t="s">
        <v>15</v>
      </c>
      <c r="B57" s="1">
        <v>0.26200000000000001</v>
      </c>
      <c r="C57" s="1"/>
      <c r="D57" s="1">
        <v>0.26290000000000002</v>
      </c>
      <c r="E57" s="3">
        <f t="shared" ref="E57:E64" si="10">D57-B57</f>
        <v>9.000000000000119E-4</v>
      </c>
      <c r="F57" s="1">
        <v>0.26200000000000001</v>
      </c>
      <c r="G57" s="3">
        <f>F57-B57</f>
        <v>0</v>
      </c>
      <c r="H57">
        <f t="shared" si="0"/>
        <v>100</v>
      </c>
      <c r="I57" s="3">
        <v>7.0701999999999998</v>
      </c>
      <c r="K57">
        <v>10</v>
      </c>
      <c r="L57">
        <f t="shared" ref="L57:L64" si="11">I57*COS(K57/180*3.142)</f>
        <v>6.9627599896569237</v>
      </c>
      <c r="N57"/>
      <c r="P57"/>
    </row>
    <row r="58" spans="1:16" x14ac:dyDescent="0.25">
      <c r="A58" s="1" t="s">
        <v>16</v>
      </c>
      <c r="B58" s="1">
        <v>0.22869999999999999</v>
      </c>
      <c r="C58" s="1"/>
      <c r="D58" s="1">
        <v>0.2319</v>
      </c>
      <c r="E58" s="3">
        <f t="shared" si="10"/>
        <v>3.2000000000000084E-3</v>
      </c>
      <c r="F58" s="1">
        <v>0.22900000000000001</v>
      </c>
      <c r="G58" s="3">
        <f t="shared" ref="G58:G63" si="12">F58-B58</f>
        <v>3.0000000000002247E-4</v>
      </c>
      <c r="H58">
        <f t="shared" si="0"/>
        <v>90.624999999999318</v>
      </c>
      <c r="I58" s="3">
        <v>24.720400000000001</v>
      </c>
      <c r="K58">
        <v>10</v>
      </c>
      <c r="L58">
        <f t="shared" si="11"/>
        <v>24.344744427076325</v>
      </c>
      <c r="N58"/>
      <c r="P58"/>
    </row>
    <row r="59" spans="1:16" x14ac:dyDescent="0.25">
      <c r="A59" s="1" t="s">
        <v>17</v>
      </c>
      <c r="B59" s="1">
        <v>0.22459999999999999</v>
      </c>
      <c r="C59" s="1"/>
      <c r="D59" s="1">
        <v>0.22800000000000001</v>
      </c>
      <c r="E59" s="3">
        <f t="shared" si="10"/>
        <v>3.4000000000000141E-3</v>
      </c>
      <c r="F59" s="1">
        <v>0.2248</v>
      </c>
      <c r="G59" s="3">
        <f t="shared" si="12"/>
        <v>2.0000000000000573E-4</v>
      </c>
      <c r="H59">
        <f t="shared" si="0"/>
        <v>94.11764705882338</v>
      </c>
      <c r="I59" s="3">
        <v>26.4208</v>
      </c>
      <c r="K59">
        <v>10</v>
      </c>
      <c r="L59">
        <f t="shared" si="11"/>
        <v>26.019304847773423</v>
      </c>
      <c r="N59"/>
      <c r="P59"/>
    </row>
    <row r="60" spans="1:16" x14ac:dyDescent="0.25">
      <c r="A60" s="1" t="s">
        <v>18</v>
      </c>
      <c r="B60" s="1">
        <v>0.24840000000000001</v>
      </c>
      <c r="C60" s="1"/>
      <c r="D60" s="1">
        <v>0.25190000000000001</v>
      </c>
      <c r="E60" s="3">
        <f>D60-B60</f>
        <v>3.5000000000000031E-3</v>
      </c>
      <c r="F60" s="1">
        <v>0.24890000000000001</v>
      </c>
      <c r="G60" s="3">
        <f t="shared" si="12"/>
        <v>5.0000000000000044E-4</v>
      </c>
      <c r="H60">
        <f t="shared" si="0"/>
        <v>85.714285714285722</v>
      </c>
      <c r="I60" s="3">
        <v>27.693300000000001</v>
      </c>
      <c r="K60">
        <v>10</v>
      </c>
      <c r="L60">
        <f t="shared" si="11"/>
        <v>27.272467712591737</v>
      </c>
      <c r="N60"/>
      <c r="P60"/>
    </row>
    <row r="61" spans="1:16" x14ac:dyDescent="0.25">
      <c r="A61" s="1" t="s">
        <v>19</v>
      </c>
      <c r="B61" s="1">
        <v>0.23449999999999999</v>
      </c>
      <c r="C61" s="1"/>
      <c r="D61" s="1">
        <v>0.2369</v>
      </c>
      <c r="E61" s="3">
        <f t="shared" si="10"/>
        <v>2.4000000000000132E-3</v>
      </c>
      <c r="F61" s="1">
        <v>0.2346</v>
      </c>
      <c r="G61" s="3">
        <f t="shared" si="12"/>
        <v>1.0000000000001674E-4</v>
      </c>
      <c r="H61">
        <f t="shared" si="0"/>
        <v>95.833333333332661</v>
      </c>
      <c r="I61" s="3">
        <v>19.813099999999999</v>
      </c>
      <c r="K61">
        <v>25</v>
      </c>
      <c r="L61">
        <f t="shared" si="11"/>
        <v>17.956293055289279</v>
      </c>
      <c r="N61"/>
      <c r="P61"/>
    </row>
    <row r="62" spans="1:16" x14ac:dyDescent="0.25">
      <c r="A62" s="1" t="s">
        <v>20</v>
      </c>
      <c r="B62" s="1">
        <v>0.21740000000000001</v>
      </c>
      <c r="C62" s="1"/>
      <c r="D62" s="1">
        <v>0.218</v>
      </c>
      <c r="E62" s="3">
        <f t="shared" si="10"/>
        <v>5.9999999999998943E-4</v>
      </c>
      <c r="F62" s="1">
        <v>0.2175</v>
      </c>
      <c r="G62" s="3">
        <f t="shared" si="12"/>
        <v>9.9999999999988987E-5</v>
      </c>
      <c r="H62">
        <f t="shared" si="0"/>
        <v>83.333333333334878</v>
      </c>
      <c r="I62" s="3">
        <v>7.282</v>
      </c>
      <c r="K62">
        <v>40</v>
      </c>
      <c r="L62">
        <f t="shared" si="11"/>
        <v>5.5779119011215421</v>
      </c>
      <c r="N62"/>
      <c r="P62"/>
    </row>
    <row r="63" spans="1:16" x14ac:dyDescent="0.25">
      <c r="A63" s="1" t="s">
        <v>21</v>
      </c>
      <c r="B63" s="1">
        <v>0.2442</v>
      </c>
      <c r="C63" s="1"/>
      <c r="D63" s="1">
        <v>0.24440000000000001</v>
      </c>
      <c r="E63" s="3">
        <f t="shared" si="10"/>
        <v>2.0000000000000573E-4</v>
      </c>
      <c r="F63" s="1">
        <v>0.2442</v>
      </c>
      <c r="G63" s="3">
        <f t="shared" si="12"/>
        <v>0</v>
      </c>
      <c r="H63">
        <f t="shared" si="0"/>
        <v>100</v>
      </c>
      <c r="I63" s="3">
        <v>2.8067000000000002</v>
      </c>
      <c r="K63">
        <v>55</v>
      </c>
      <c r="L63">
        <f t="shared" si="11"/>
        <v>1.6095708077047077</v>
      </c>
      <c r="N63"/>
      <c r="P63"/>
    </row>
    <row r="64" spans="1:16" x14ac:dyDescent="0.25">
      <c r="A64" s="1" t="s">
        <v>22</v>
      </c>
      <c r="B64" s="1">
        <v>0.32940000000000003</v>
      </c>
      <c r="C64" s="1"/>
      <c r="D64" s="1">
        <v>0.32969999999999999</v>
      </c>
      <c r="E64" s="3">
        <f t="shared" si="10"/>
        <v>2.9999999999996696E-4</v>
      </c>
      <c r="F64" s="1">
        <v>0.3296</v>
      </c>
      <c r="G64" s="3">
        <f>F64-B64</f>
        <v>1.9999999999997797E-4</v>
      </c>
      <c r="H64">
        <f t="shared" si="0"/>
        <v>33.333333333333343</v>
      </c>
      <c r="I64" s="3">
        <v>0.84223999999999999</v>
      </c>
      <c r="K64">
        <v>70</v>
      </c>
      <c r="L64">
        <f t="shared" si="11"/>
        <v>0.28793766685397426</v>
      </c>
      <c r="N64"/>
      <c r="P64"/>
    </row>
    <row r="65" spans="1:16" x14ac:dyDescent="0.25">
      <c r="A65" s="3" t="s">
        <v>29</v>
      </c>
      <c r="B65" s="1"/>
      <c r="C65" s="1"/>
      <c r="D65" s="1"/>
      <c r="E65" s="4">
        <f>SUM(E56:E64)</f>
        <v>1.5300000000000008E-2</v>
      </c>
      <c r="F65" s="1"/>
      <c r="G65" s="4">
        <f>SUM(G56:G64)</f>
        <v>1.5000000000000013E-3</v>
      </c>
      <c r="H65">
        <f t="shared" si="0"/>
        <v>90.196078431372541</v>
      </c>
      <c r="I65" s="4">
        <f>SUM(I56:I64)</f>
        <v>122.97714000000001</v>
      </c>
      <c r="L65" s="7">
        <f>SUM(L56:L64)</f>
        <v>116.26322292179381</v>
      </c>
      <c r="N65"/>
      <c r="P65"/>
    </row>
    <row r="66" spans="1:16" x14ac:dyDescent="0.25">
      <c r="A66" s="1"/>
      <c r="B66" s="1"/>
      <c r="C66" s="1"/>
      <c r="D66" s="1"/>
      <c r="F66" s="1"/>
      <c r="L66" s="7">
        <f>I55/L65</f>
        <v>0.98491162658570186</v>
      </c>
      <c r="N66"/>
      <c r="P66"/>
    </row>
    <row r="67" spans="1:16" x14ac:dyDescent="0.25">
      <c r="N67"/>
      <c r="P67"/>
    </row>
    <row r="68" spans="1:16" x14ac:dyDescent="0.25">
      <c r="A68" s="1"/>
      <c r="B68" s="1"/>
      <c r="C68" s="1"/>
      <c r="D68" s="9" t="s">
        <v>6</v>
      </c>
      <c r="E68" s="9"/>
      <c r="F68" s="9" t="s">
        <v>7</v>
      </c>
      <c r="G68" s="9"/>
      <c r="I68" s="3" t="s">
        <v>59</v>
      </c>
      <c r="N68"/>
      <c r="P68"/>
    </row>
    <row r="69" spans="1:16" x14ac:dyDescent="0.25">
      <c r="A69" s="1" t="s">
        <v>27</v>
      </c>
      <c r="B69" s="1" t="s">
        <v>3</v>
      </c>
      <c r="C69" s="1"/>
      <c r="D69" s="1" t="s">
        <v>4</v>
      </c>
      <c r="E69" s="3" t="s">
        <v>6</v>
      </c>
      <c r="F69" s="1" t="s">
        <v>5</v>
      </c>
      <c r="G69" s="3" t="s">
        <v>7</v>
      </c>
      <c r="H69" s="1" t="s">
        <v>56</v>
      </c>
      <c r="I69" s="4">
        <v>108.8301</v>
      </c>
      <c r="J69" t="s">
        <v>58</v>
      </c>
      <c r="N69"/>
      <c r="P69"/>
    </row>
    <row r="70" spans="1:16" x14ac:dyDescent="0.25">
      <c r="A70" s="1" t="s">
        <v>14</v>
      </c>
      <c r="B70" s="1">
        <v>0.20849999999999999</v>
      </c>
      <c r="C70" s="1"/>
      <c r="D70" s="1">
        <v>0.2097</v>
      </c>
      <c r="E70" s="3">
        <f>D70-B70</f>
        <v>1.2000000000000066E-3</v>
      </c>
      <c r="F70" s="1">
        <v>0.20899999999999999</v>
      </c>
      <c r="G70" s="3">
        <f>F70-B70</f>
        <v>5.0000000000000044E-4</v>
      </c>
      <c r="H70">
        <f t="shared" si="0"/>
        <v>58.333333333333528</v>
      </c>
      <c r="I70" s="3">
        <v>6.5087999999999999</v>
      </c>
      <c r="K70">
        <v>10</v>
      </c>
      <c r="L70">
        <f>I70*COS(K70/180*3.142)</f>
        <v>6.4098911234023062</v>
      </c>
      <c r="N70"/>
      <c r="P70"/>
    </row>
    <row r="71" spans="1:16" x14ac:dyDescent="0.25">
      <c r="A71" s="1" t="s">
        <v>15</v>
      </c>
      <c r="B71" s="1">
        <v>0.221</v>
      </c>
      <c r="C71" s="1"/>
      <c r="D71" s="1">
        <v>0.22209999999999999</v>
      </c>
      <c r="E71" s="3">
        <f t="shared" ref="E71:E78" si="13">D71-B71</f>
        <v>1.0999999999999899E-3</v>
      </c>
      <c r="F71" s="1">
        <v>0.2215</v>
      </c>
      <c r="G71" s="3">
        <f t="shared" ref="G71:G77" si="14">F71-B71</f>
        <v>5.0000000000000044E-4</v>
      </c>
      <c r="H71">
        <f t="shared" si="0"/>
        <v>54.545454545454085</v>
      </c>
      <c r="I71" s="3">
        <v>7.1246</v>
      </c>
      <c r="K71">
        <v>10</v>
      </c>
      <c r="L71">
        <f t="shared" ref="L71:L78" si="15">I71*COS(K71/180*3.142)</f>
        <v>7.0163333176302958</v>
      </c>
      <c r="N71"/>
      <c r="P71"/>
    </row>
    <row r="72" spans="1:16" x14ac:dyDescent="0.25">
      <c r="A72" s="1" t="s">
        <v>16</v>
      </c>
      <c r="B72" s="1">
        <v>0.22839999999999999</v>
      </c>
      <c r="C72" s="1"/>
      <c r="D72" s="1">
        <v>0.2321</v>
      </c>
      <c r="E72" s="3">
        <f t="shared" si="13"/>
        <v>3.7000000000000088E-3</v>
      </c>
      <c r="F72" s="1">
        <v>0.2293</v>
      </c>
      <c r="G72" s="3">
        <f>F72-B72</f>
        <v>9.000000000000119E-4</v>
      </c>
      <c r="H72">
        <f t="shared" si="0"/>
        <v>75.675675675675421</v>
      </c>
      <c r="I72" s="3">
        <v>22.145900000000001</v>
      </c>
      <c r="K72">
        <v>10</v>
      </c>
      <c r="L72">
        <f t="shared" si="15"/>
        <v>21.80936698466002</v>
      </c>
      <c r="N72"/>
      <c r="P72"/>
    </row>
    <row r="73" spans="1:16" x14ac:dyDescent="0.25">
      <c r="A73" s="1" t="s">
        <v>17</v>
      </c>
      <c r="B73" s="1">
        <v>0.2248</v>
      </c>
      <c r="C73" s="1"/>
      <c r="D73" s="1">
        <v>0.2281</v>
      </c>
      <c r="E73" s="3">
        <f t="shared" si="13"/>
        <v>3.2999999999999974E-3</v>
      </c>
      <c r="F73" s="1">
        <v>0.22539999999999999</v>
      </c>
      <c r="G73" s="3">
        <f t="shared" si="14"/>
        <v>5.9999999999998943E-4</v>
      </c>
      <c r="H73">
        <f t="shared" ref="H73:H79" si="16">100-G73/E73*100</f>
        <v>81.818181818182126</v>
      </c>
      <c r="I73" s="3">
        <v>21.749199999999998</v>
      </c>
      <c r="K73">
        <v>10</v>
      </c>
      <c r="L73">
        <f t="shared" si="15"/>
        <v>21.418695308060077</v>
      </c>
      <c r="N73"/>
      <c r="P73"/>
    </row>
    <row r="74" spans="1:16" x14ac:dyDescent="0.25">
      <c r="A74" s="1" t="s">
        <v>18</v>
      </c>
      <c r="B74" s="1">
        <v>0.20849999999999999</v>
      </c>
      <c r="C74" s="1"/>
      <c r="D74" s="1">
        <v>0.21199999999999999</v>
      </c>
      <c r="E74" s="3">
        <f t="shared" si="13"/>
        <v>3.5000000000000031E-3</v>
      </c>
      <c r="F74" s="1">
        <v>0.20910000000000001</v>
      </c>
      <c r="G74" s="3">
        <f t="shared" si="14"/>
        <v>6.0000000000001719E-4</v>
      </c>
      <c r="H74">
        <f t="shared" si="16"/>
        <v>82.857142857142378</v>
      </c>
      <c r="I74" s="3">
        <v>29.689900000000002</v>
      </c>
      <c r="K74">
        <v>10</v>
      </c>
      <c r="L74">
        <f t="shared" si="15"/>
        <v>29.238727025673263</v>
      </c>
      <c r="N74"/>
      <c r="P74"/>
    </row>
    <row r="75" spans="1:16" x14ac:dyDescent="0.25">
      <c r="A75" s="1" t="s">
        <v>19</v>
      </c>
      <c r="B75" s="1">
        <v>0.24149999999999999</v>
      </c>
      <c r="C75" s="1"/>
      <c r="D75" s="1">
        <v>0.24399999999999999</v>
      </c>
      <c r="E75" s="3">
        <f t="shared" si="13"/>
        <v>2.5000000000000022E-3</v>
      </c>
      <c r="F75" s="1">
        <v>0.24199999999999999</v>
      </c>
      <c r="G75" s="3">
        <f t="shared" si="14"/>
        <v>5.0000000000000044E-4</v>
      </c>
      <c r="H75">
        <f t="shared" si="16"/>
        <v>80</v>
      </c>
      <c r="I75" s="3">
        <v>18.021699999999999</v>
      </c>
      <c r="K75">
        <v>25</v>
      </c>
      <c r="L75">
        <f t="shared" si="15"/>
        <v>16.332776120572088</v>
      </c>
      <c r="N75"/>
      <c r="P75"/>
    </row>
    <row r="76" spans="1:16" x14ac:dyDescent="0.25">
      <c r="A76" s="1" t="s">
        <v>20</v>
      </c>
      <c r="B76" s="1">
        <v>0.19539999999999999</v>
      </c>
      <c r="C76" s="1"/>
      <c r="D76" s="1">
        <v>0.19639999999999999</v>
      </c>
      <c r="E76" s="3">
        <f t="shared" si="13"/>
        <v>1.0000000000000009E-3</v>
      </c>
      <c r="F76" s="1">
        <v>0.19600000000000001</v>
      </c>
      <c r="G76" s="3">
        <f t="shared" si="14"/>
        <v>6.0000000000001719E-4</v>
      </c>
      <c r="H76">
        <f t="shared" si="16"/>
        <v>39.999999999998337</v>
      </c>
      <c r="I76" s="3">
        <v>8.0134000000000007</v>
      </c>
      <c r="K76">
        <v>40</v>
      </c>
      <c r="L76">
        <f t="shared" si="15"/>
        <v>6.1381542472462742</v>
      </c>
      <c r="N76"/>
      <c r="P76"/>
    </row>
    <row r="77" spans="1:16" x14ac:dyDescent="0.25">
      <c r="A77" s="1" t="s">
        <v>21</v>
      </c>
      <c r="B77" s="1">
        <v>0.20960000000000001</v>
      </c>
      <c r="C77" s="1"/>
      <c r="D77" s="1">
        <v>0.2099</v>
      </c>
      <c r="E77" s="3">
        <f>D77-B77</f>
        <v>2.9999999999999472E-4</v>
      </c>
      <c r="F77" s="1">
        <v>0.21</v>
      </c>
      <c r="G77" s="3">
        <f t="shared" si="14"/>
        <v>3.999999999999837E-4</v>
      </c>
      <c r="H77">
        <f t="shared" si="16"/>
        <v>-33.333333333330245</v>
      </c>
      <c r="I77" s="3">
        <v>1.9987999999999999</v>
      </c>
      <c r="K77">
        <v>55</v>
      </c>
      <c r="L77">
        <f t="shared" si="15"/>
        <v>1.1462607797200162</v>
      </c>
      <c r="N77"/>
      <c r="P77"/>
    </row>
    <row r="78" spans="1:16" x14ac:dyDescent="0.25">
      <c r="A78" s="1" t="s">
        <v>22</v>
      </c>
      <c r="B78" s="1">
        <v>0.30640000000000001</v>
      </c>
      <c r="C78" s="1"/>
      <c r="D78" s="1">
        <v>0.307</v>
      </c>
      <c r="E78" s="3">
        <f t="shared" si="13"/>
        <v>5.9999999999998943E-4</v>
      </c>
      <c r="F78" s="1">
        <v>0.30709999999999998</v>
      </c>
      <c r="G78" s="3">
        <f>F78-B78</f>
        <v>6.9999999999997842E-4</v>
      </c>
      <c r="H78">
        <f t="shared" si="16"/>
        <v>-16.666666666665122</v>
      </c>
      <c r="I78" s="3">
        <v>1.2405999999999999</v>
      </c>
      <c r="K78">
        <v>70</v>
      </c>
      <c r="L78">
        <f t="shared" si="15"/>
        <v>0.42412550994851878</v>
      </c>
      <c r="N78"/>
      <c r="P78"/>
    </row>
    <row r="79" spans="1:16" x14ac:dyDescent="0.25">
      <c r="A79" s="3" t="s">
        <v>29</v>
      </c>
      <c r="B79" s="1"/>
      <c r="C79" s="1"/>
      <c r="D79" s="1"/>
      <c r="E79" s="4">
        <f>SUM(E70:E78)</f>
        <v>1.7199999999999993E-2</v>
      </c>
      <c r="F79" s="1"/>
      <c r="G79" s="4">
        <f>SUM(G70:G78)</f>
        <v>5.2999999999999992E-3</v>
      </c>
      <c r="H79">
        <f t="shared" si="16"/>
        <v>69.186046511627907</v>
      </c>
      <c r="I79" s="4">
        <f>SUM(I70:I78)</f>
        <v>116.49290000000001</v>
      </c>
      <c r="L79" s="7">
        <f>SUM(L70:L78)</f>
        <v>109.93433041691287</v>
      </c>
      <c r="N79"/>
      <c r="P79"/>
    </row>
    <row r="80" spans="1:16" x14ac:dyDescent="0.25">
      <c r="L80" s="7">
        <f>I69/L79</f>
        <v>0.98995554516296036</v>
      </c>
      <c r="N80"/>
      <c r="P80"/>
    </row>
    <row r="81" spans="1:12" x14ac:dyDescent="0.25">
      <c r="A81" s="1"/>
      <c r="B81" s="1"/>
      <c r="C81" s="1"/>
      <c r="D81" s="1"/>
      <c r="F81" s="1"/>
      <c r="H81" s="1"/>
    </row>
    <row r="82" spans="1:12" x14ac:dyDescent="0.25">
      <c r="A82" s="1"/>
      <c r="B82" s="1"/>
      <c r="C82" s="1"/>
      <c r="D82" s="1"/>
      <c r="F82" s="1"/>
      <c r="H82" s="1"/>
      <c r="L82" s="7">
        <f>AVERAGE(L26,L39,L52,L66,L80)</f>
        <v>0.99810638538620167</v>
      </c>
    </row>
    <row r="83" spans="1:12" x14ac:dyDescent="0.25">
      <c r="A83" s="1"/>
      <c r="B83" s="1"/>
      <c r="C83" s="1"/>
      <c r="D83" s="1"/>
      <c r="F83" s="1"/>
      <c r="H83" s="1"/>
    </row>
    <row r="84" spans="1:12" x14ac:dyDescent="0.25">
      <c r="A84" s="1"/>
      <c r="B84" s="1"/>
      <c r="C84" s="1"/>
      <c r="D84" s="1"/>
      <c r="F84" s="1"/>
      <c r="H84" s="1"/>
    </row>
    <row r="85" spans="1:12" x14ac:dyDescent="0.25">
      <c r="A85" s="1"/>
      <c r="B85" s="1"/>
      <c r="C85" s="1"/>
      <c r="D85" s="1"/>
      <c r="F85" s="1"/>
      <c r="H85" s="1"/>
    </row>
    <row r="86" spans="1:12" x14ac:dyDescent="0.25">
      <c r="A86" s="1"/>
      <c r="B86" s="1"/>
      <c r="C86" s="1"/>
      <c r="D86" s="1"/>
      <c r="F86" s="1"/>
      <c r="H86" s="1"/>
    </row>
    <row r="87" spans="1:12" x14ac:dyDescent="0.25">
      <c r="A87" s="1"/>
      <c r="B87" s="1"/>
      <c r="C87" s="1"/>
      <c r="D87" s="1"/>
      <c r="F87" s="1"/>
      <c r="H87" s="1"/>
    </row>
    <row r="88" spans="1:12" x14ac:dyDescent="0.25">
      <c r="A88" s="1"/>
      <c r="B88" s="1"/>
      <c r="C88" s="1"/>
      <c r="D88" s="1"/>
      <c r="F88" s="1"/>
      <c r="H88" s="1"/>
    </row>
    <row r="89" spans="1:12" x14ac:dyDescent="0.25">
      <c r="A89" s="1"/>
      <c r="B89" s="1"/>
      <c r="C89" s="1"/>
      <c r="D89" s="1"/>
      <c r="F89" s="1"/>
      <c r="H89" s="1"/>
    </row>
    <row r="90" spans="1:12" x14ac:dyDescent="0.25">
      <c r="A90" s="1"/>
      <c r="B90" s="1"/>
      <c r="C90" s="1"/>
      <c r="D90" s="1"/>
      <c r="F90" s="1"/>
      <c r="H90" s="1"/>
    </row>
    <row r="91" spans="1:12" x14ac:dyDescent="0.25">
      <c r="A91" s="1"/>
      <c r="B91" s="1"/>
      <c r="C91" s="1"/>
      <c r="D91" s="1"/>
      <c r="F91" s="1"/>
      <c r="H91" s="1"/>
    </row>
    <row r="92" spans="1:12" x14ac:dyDescent="0.25">
      <c r="A92" s="1"/>
      <c r="B92" s="1"/>
      <c r="C92" s="1"/>
      <c r="D92" s="1"/>
      <c r="F92" s="1"/>
      <c r="H92" s="1"/>
    </row>
    <row r="93" spans="1:12" x14ac:dyDescent="0.25">
      <c r="A93" s="1"/>
      <c r="B93" s="1"/>
      <c r="C93" s="1"/>
      <c r="D93" s="1"/>
      <c r="F93" s="1"/>
      <c r="H93" s="1"/>
    </row>
    <row r="94" spans="1:12" x14ac:dyDescent="0.25">
      <c r="A94" s="1"/>
      <c r="B94" s="1"/>
      <c r="C94" s="1"/>
      <c r="D94" s="1"/>
      <c r="F94" s="1"/>
      <c r="H94" s="1"/>
    </row>
    <row r="95" spans="1:12" x14ac:dyDescent="0.25">
      <c r="A95" s="1"/>
      <c r="B95" s="1"/>
      <c r="C95" s="1"/>
      <c r="D95" s="1"/>
      <c r="F95" s="1"/>
      <c r="H95" s="1"/>
    </row>
    <row r="96" spans="1:12" x14ac:dyDescent="0.25">
      <c r="A96" s="1"/>
      <c r="B96" s="1"/>
      <c r="C96" s="1"/>
      <c r="D96" s="1"/>
      <c r="F96" s="1"/>
      <c r="H96" s="1"/>
    </row>
    <row r="97" spans="1:8" x14ac:dyDescent="0.25">
      <c r="A97" s="1"/>
      <c r="B97" s="1"/>
      <c r="C97" s="1"/>
      <c r="D97" s="1"/>
      <c r="F97" s="1"/>
      <c r="H97" s="1"/>
    </row>
    <row r="98" spans="1:8" x14ac:dyDescent="0.25">
      <c r="A98" s="1"/>
      <c r="B98" s="1"/>
      <c r="C98" s="1"/>
      <c r="D98" s="1"/>
      <c r="F98" s="1"/>
      <c r="H98" s="1"/>
    </row>
    <row r="99" spans="1:8" x14ac:dyDescent="0.25">
      <c r="A99" s="1"/>
      <c r="B99" s="1"/>
      <c r="C99" s="1"/>
      <c r="D99" s="1"/>
      <c r="F99" s="1"/>
      <c r="H99" s="1"/>
    </row>
    <row r="100" spans="1:8" x14ac:dyDescent="0.25">
      <c r="A100" s="1"/>
      <c r="B100" s="1"/>
      <c r="C100" s="1"/>
      <c r="D100" s="1"/>
      <c r="F100" s="1"/>
      <c r="H100" s="1"/>
    </row>
    <row r="101" spans="1:8" x14ac:dyDescent="0.25">
      <c r="A101" s="1"/>
      <c r="B101" s="1"/>
      <c r="C101" s="1"/>
      <c r="D101" s="1"/>
      <c r="F101" s="1"/>
      <c r="H101" s="1"/>
    </row>
    <row r="102" spans="1:8" x14ac:dyDescent="0.25">
      <c r="A102" s="1"/>
      <c r="B102" s="1"/>
      <c r="C102" s="1"/>
      <c r="D102" s="1"/>
      <c r="F102" s="1"/>
      <c r="H102" s="1"/>
    </row>
    <row r="103" spans="1:8" x14ac:dyDescent="0.25">
      <c r="A103" s="1"/>
      <c r="B103" s="1"/>
      <c r="C103" s="1"/>
      <c r="D103" s="1"/>
      <c r="F103" s="1"/>
      <c r="H103" s="1"/>
    </row>
    <row r="104" spans="1:8" x14ac:dyDescent="0.25">
      <c r="A104" s="1"/>
      <c r="B104" s="1"/>
      <c r="C104" s="1"/>
      <c r="D104" s="1"/>
      <c r="F104" s="1"/>
      <c r="H104" s="1"/>
    </row>
  </sheetData>
  <mergeCells count="12">
    <mergeCell ref="D6:E6"/>
    <mergeCell ref="F6:G6"/>
    <mergeCell ref="D14:E14"/>
    <mergeCell ref="F14:G14"/>
    <mergeCell ref="D27:E27"/>
    <mergeCell ref="F27:G27"/>
    <mergeCell ref="D40:E40"/>
    <mergeCell ref="F40:G40"/>
    <mergeCell ref="D54:E54"/>
    <mergeCell ref="F54:G54"/>
    <mergeCell ref="D68:E68"/>
    <mergeCell ref="F68:G68"/>
  </mergeCells>
  <phoneticPr fontId="2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4"/>
  <sheetViews>
    <sheetView topLeftCell="A76" workbookViewId="0">
      <selection activeCell="H14" sqref="H14"/>
    </sheetView>
  </sheetViews>
  <sheetFormatPr defaultRowHeight="13.2" x14ac:dyDescent="0.25"/>
  <cols>
    <col min="2" max="2" width="10.109375" bestFit="1" customWidth="1"/>
    <col min="5" max="5" width="9.109375" style="3" customWidth="1"/>
    <col min="7" max="7" width="9.109375" style="3" customWidth="1"/>
    <col min="9" max="9" width="9.109375" style="3" customWidth="1"/>
  </cols>
  <sheetData>
    <row r="1" spans="1:12" x14ac:dyDescent="0.25">
      <c r="A1" s="1" t="s">
        <v>1</v>
      </c>
      <c r="B1" s="2">
        <v>41080</v>
      </c>
    </row>
    <row r="2" spans="1:12" x14ac:dyDescent="0.25">
      <c r="A2" s="1" t="s">
        <v>2</v>
      </c>
      <c r="B2" s="1">
        <v>23</v>
      </c>
    </row>
    <row r="4" spans="1:12" x14ac:dyDescent="0.25">
      <c r="A4" s="1" t="s">
        <v>0</v>
      </c>
      <c r="B4" s="1" t="s">
        <v>28</v>
      </c>
      <c r="C4" s="1"/>
      <c r="D4" s="1"/>
      <c r="F4" s="1"/>
    </row>
    <row r="5" spans="1:12" x14ac:dyDescent="0.25">
      <c r="A5" s="1"/>
      <c r="B5" s="1"/>
      <c r="C5" s="1"/>
      <c r="D5" s="1"/>
      <c r="F5" s="1"/>
    </row>
    <row r="6" spans="1:12" x14ac:dyDescent="0.25">
      <c r="A6" s="1"/>
      <c r="B6" s="1"/>
      <c r="C6" s="1"/>
      <c r="D6" s="9" t="s">
        <v>6</v>
      </c>
      <c r="E6" s="9"/>
      <c r="F6" s="9" t="s">
        <v>7</v>
      </c>
      <c r="G6" s="9"/>
      <c r="I6" s="3" t="s">
        <v>57</v>
      </c>
    </row>
    <row r="7" spans="1:12" x14ac:dyDescent="0.25">
      <c r="A7" s="1"/>
      <c r="B7" s="1" t="s">
        <v>3</v>
      </c>
      <c r="C7" s="1"/>
      <c r="D7" s="1" t="s">
        <v>4</v>
      </c>
      <c r="E7" s="3" t="s">
        <v>6</v>
      </c>
      <c r="F7" s="1" t="s">
        <v>5</v>
      </c>
      <c r="G7" s="3" t="s">
        <v>7</v>
      </c>
      <c r="H7" s="1" t="s">
        <v>56</v>
      </c>
    </row>
    <row r="8" spans="1:12" x14ac:dyDescent="0.25">
      <c r="A8" s="1" t="s">
        <v>8</v>
      </c>
      <c r="B8" s="1">
        <v>0.8387</v>
      </c>
      <c r="C8" s="1"/>
      <c r="D8" s="1">
        <v>0.93079999999999996</v>
      </c>
      <c r="E8" s="4">
        <f>D8-B8</f>
        <v>9.209999999999996E-2</v>
      </c>
      <c r="F8" s="1">
        <v>0.84850000000000003</v>
      </c>
      <c r="G8" s="4">
        <f>F8-B8</f>
        <v>9.8000000000000309E-3</v>
      </c>
      <c r="H8">
        <f>100-G8/E8*100</f>
        <v>89.359391965255114</v>
      </c>
      <c r="I8" s="3">
        <v>518.52930000000003</v>
      </c>
    </row>
    <row r="9" spans="1:12" x14ac:dyDescent="0.25">
      <c r="A9" s="1" t="s">
        <v>9</v>
      </c>
      <c r="B9" s="1">
        <v>0.62809999999999999</v>
      </c>
      <c r="C9" s="1"/>
      <c r="D9" s="1">
        <v>0.72340000000000004</v>
      </c>
      <c r="E9" s="4">
        <f>D9-B9</f>
        <v>9.5300000000000051E-2</v>
      </c>
      <c r="F9" s="1">
        <v>0.63800000000000001</v>
      </c>
      <c r="G9" s="4">
        <f>F9-B9</f>
        <v>9.9000000000000199E-3</v>
      </c>
      <c r="H9">
        <f t="shared" ref="H9:H69" si="0">100-G9/E9*100</f>
        <v>89.611752360965355</v>
      </c>
      <c r="I9" s="3">
        <v>534.58240000000001</v>
      </c>
    </row>
    <row r="10" spans="1:12" x14ac:dyDescent="0.25">
      <c r="A10" s="1" t="s">
        <v>10</v>
      </c>
      <c r="B10" s="1">
        <v>0.61029999999999995</v>
      </c>
      <c r="C10" s="1"/>
      <c r="D10" s="1">
        <v>0.69830000000000003</v>
      </c>
      <c r="E10" s="4">
        <f>D10-B10</f>
        <v>8.8000000000000078E-2</v>
      </c>
      <c r="F10" s="1">
        <v>0.61919999999999997</v>
      </c>
      <c r="G10" s="4">
        <f>F10-B10</f>
        <v>8.900000000000019E-3</v>
      </c>
      <c r="H10">
        <f t="shared" si="0"/>
        <v>89.886363636363626</v>
      </c>
      <c r="I10" s="3">
        <v>504.48599999999999</v>
      </c>
    </row>
    <row r="11" spans="1:12" x14ac:dyDescent="0.25">
      <c r="A11" s="1" t="s">
        <v>11</v>
      </c>
      <c r="B11" s="1">
        <v>0.65900000000000003</v>
      </c>
      <c r="C11" s="1"/>
      <c r="D11" s="1">
        <v>0.76160000000000005</v>
      </c>
      <c r="E11" s="4">
        <f>D11-B11</f>
        <v>0.10260000000000002</v>
      </c>
      <c r="F11" s="1">
        <v>0.6694</v>
      </c>
      <c r="G11" s="4">
        <f>F11-B11</f>
        <v>1.0399999999999965E-2</v>
      </c>
      <c r="H11">
        <f t="shared" si="0"/>
        <v>89.863547758284639</v>
      </c>
      <c r="I11" s="3">
        <v>564.03449999999998</v>
      </c>
    </row>
    <row r="12" spans="1:12" x14ac:dyDescent="0.25">
      <c r="A12" s="1" t="s">
        <v>12</v>
      </c>
      <c r="B12" s="1">
        <v>0.62450000000000006</v>
      </c>
      <c r="C12" s="1"/>
      <c r="D12" s="1">
        <v>0.71399999999999997</v>
      </c>
      <c r="E12" s="4">
        <f>D12-B12</f>
        <v>8.9499999999999913E-2</v>
      </c>
      <c r="F12" s="1">
        <v>0.63349999999999995</v>
      </c>
      <c r="G12" s="4">
        <f>F12-B12</f>
        <v>8.999999999999897E-3</v>
      </c>
      <c r="H12">
        <f t="shared" si="0"/>
        <v>89.9441340782124</v>
      </c>
      <c r="I12" s="3">
        <v>496.53500000000003</v>
      </c>
    </row>
    <row r="13" spans="1:12" x14ac:dyDescent="0.25">
      <c r="H13" s="8">
        <f>AVERAGE(H8:H12)</f>
        <v>89.733037959816244</v>
      </c>
    </row>
    <row r="14" spans="1:12" x14ac:dyDescent="0.25">
      <c r="A14" s="1"/>
      <c r="B14" s="1"/>
      <c r="C14" s="1"/>
      <c r="D14" s="9" t="s">
        <v>6</v>
      </c>
      <c r="E14" s="9"/>
      <c r="F14" s="9" t="s">
        <v>7</v>
      </c>
      <c r="G14" s="9"/>
      <c r="I14" s="3" t="s">
        <v>57</v>
      </c>
    </row>
    <row r="15" spans="1:12" x14ac:dyDescent="0.25">
      <c r="A15" s="1" t="s">
        <v>13</v>
      </c>
      <c r="B15" s="1" t="s">
        <v>3</v>
      </c>
      <c r="C15" s="1"/>
      <c r="D15" s="1" t="s">
        <v>4</v>
      </c>
      <c r="E15" s="3" t="s">
        <v>6</v>
      </c>
      <c r="F15" s="1" t="s">
        <v>5</v>
      </c>
      <c r="G15" s="3" t="s">
        <v>7</v>
      </c>
      <c r="H15" s="1" t="s">
        <v>56</v>
      </c>
      <c r="I15" s="4">
        <v>551.07360000000006</v>
      </c>
      <c r="J15" t="s">
        <v>58</v>
      </c>
    </row>
    <row r="16" spans="1:12" x14ac:dyDescent="0.25">
      <c r="A16" s="1" t="s">
        <v>14</v>
      </c>
      <c r="B16" s="1">
        <v>0.3286</v>
      </c>
      <c r="C16" s="1"/>
      <c r="D16" s="1">
        <v>0.33</v>
      </c>
      <c r="E16" s="3">
        <f>D16-B16</f>
        <v>1.4000000000000123E-3</v>
      </c>
      <c r="F16" s="1">
        <v>0.3291</v>
      </c>
      <c r="G16" s="3">
        <f>F16-B16</f>
        <v>5.0000000000000044E-4</v>
      </c>
      <c r="H16">
        <f t="shared" si="0"/>
        <v>64.285714285714562</v>
      </c>
      <c r="I16" s="3">
        <v>8.3811999999999998</v>
      </c>
      <c r="K16">
        <v>10</v>
      </c>
      <c r="L16">
        <f>I16*COS(K16/180*3.142)</f>
        <v>8.2538378016622733</v>
      </c>
    </row>
    <row r="17" spans="1:12" x14ac:dyDescent="0.25">
      <c r="A17" s="1" t="s">
        <v>15</v>
      </c>
      <c r="B17" s="1">
        <v>0.34889999999999999</v>
      </c>
      <c r="C17" s="1"/>
      <c r="D17" s="1">
        <v>0.35039999999999999</v>
      </c>
      <c r="E17" s="3">
        <f t="shared" ref="E17:E29" si="1">D17-B17</f>
        <v>1.5000000000000013E-3</v>
      </c>
      <c r="F17" s="1">
        <v>0.3493</v>
      </c>
      <c r="G17" s="3">
        <f t="shared" ref="G17:G30" si="2">F17-B17</f>
        <v>4.0000000000001146E-4</v>
      </c>
      <c r="H17">
        <f t="shared" si="0"/>
        <v>73.333333333332604</v>
      </c>
      <c r="I17" s="3">
        <v>9.6127000000000002</v>
      </c>
      <c r="K17">
        <v>10</v>
      </c>
      <c r="L17">
        <f t="shared" ref="L17:L30" si="3">I17*COS(K17/180*3.142)</f>
        <v>9.4666237097359502</v>
      </c>
    </row>
    <row r="18" spans="1:12" x14ac:dyDescent="0.25">
      <c r="A18" s="1" t="s">
        <v>16</v>
      </c>
      <c r="B18" s="1">
        <v>0.32969999999999999</v>
      </c>
      <c r="C18" s="1"/>
      <c r="D18" s="1">
        <v>0.33729999999999999</v>
      </c>
      <c r="E18" s="3">
        <f t="shared" si="1"/>
        <v>7.5999999999999956E-3</v>
      </c>
      <c r="F18" s="1">
        <v>0.33040000000000003</v>
      </c>
      <c r="G18" s="3">
        <f t="shared" si="2"/>
        <v>7.0000000000003393E-4</v>
      </c>
      <c r="H18">
        <f t="shared" si="0"/>
        <v>90.78947368421008</v>
      </c>
      <c r="I18" s="3">
        <v>45.257399999999997</v>
      </c>
      <c r="K18">
        <v>10</v>
      </c>
      <c r="L18">
        <f t="shared" si="3"/>
        <v>44.569660540847394</v>
      </c>
    </row>
    <row r="19" spans="1:12" x14ac:dyDescent="0.25">
      <c r="A19" s="1" t="s">
        <v>17</v>
      </c>
      <c r="B19" s="1">
        <v>0.31900000000000001</v>
      </c>
      <c r="C19" s="1"/>
      <c r="D19" s="1">
        <v>0.3261</v>
      </c>
      <c r="E19" s="3">
        <f>D19-B19</f>
        <v>7.0999999999999952E-3</v>
      </c>
      <c r="F19" s="1">
        <v>0.3201</v>
      </c>
      <c r="G19" s="3">
        <f t="shared" si="2"/>
        <v>1.0999999999999899E-3</v>
      </c>
      <c r="H19">
        <f t="shared" si="0"/>
        <v>84.507042253521263</v>
      </c>
      <c r="I19" s="3">
        <v>36.7181</v>
      </c>
      <c r="K19">
        <v>10</v>
      </c>
      <c r="L19">
        <f t="shared" si="3"/>
        <v>36.160125254762512</v>
      </c>
    </row>
    <row r="20" spans="1:12" x14ac:dyDescent="0.25">
      <c r="A20" s="1" t="s">
        <v>18</v>
      </c>
      <c r="B20" s="1">
        <v>0.32100000000000001</v>
      </c>
      <c r="C20" s="1"/>
      <c r="D20" s="1">
        <v>0.33429999999999999</v>
      </c>
      <c r="E20" s="3">
        <f t="shared" si="1"/>
        <v>1.3299999999999979E-2</v>
      </c>
      <c r="F20" s="1">
        <v>0.32250000000000001</v>
      </c>
      <c r="G20" s="3">
        <f t="shared" si="2"/>
        <v>1.5000000000000013E-3</v>
      </c>
      <c r="H20">
        <f t="shared" si="0"/>
        <v>88.721804511278165</v>
      </c>
      <c r="I20" s="3">
        <v>72.908600000000007</v>
      </c>
      <c r="K20">
        <v>10</v>
      </c>
      <c r="L20">
        <f t="shared" si="3"/>
        <v>71.800668012489155</v>
      </c>
    </row>
    <row r="21" spans="1:12" x14ac:dyDescent="0.25">
      <c r="A21" s="1" t="s">
        <v>19</v>
      </c>
      <c r="B21" s="1">
        <v>0.54759999999999998</v>
      </c>
      <c r="C21" s="1"/>
      <c r="D21" s="1">
        <v>0.56299999999999994</v>
      </c>
      <c r="E21" s="3">
        <f t="shared" si="1"/>
        <v>1.5399999999999969E-2</v>
      </c>
      <c r="F21" s="1">
        <v>0.5494</v>
      </c>
      <c r="G21" s="3">
        <f t="shared" si="2"/>
        <v>1.8000000000000238E-3</v>
      </c>
      <c r="H21">
        <f t="shared" si="0"/>
        <v>88.31168831168813</v>
      </c>
      <c r="I21" s="3">
        <v>88.699200000000005</v>
      </c>
      <c r="K21">
        <v>10</v>
      </c>
      <c r="L21">
        <f t="shared" si="3"/>
        <v>87.3513112605835</v>
      </c>
    </row>
    <row r="22" spans="1:12" x14ac:dyDescent="0.25">
      <c r="A22" s="1" t="s">
        <v>20</v>
      </c>
      <c r="B22" s="1">
        <v>0.44259999999999999</v>
      </c>
      <c r="C22" s="1"/>
      <c r="D22" s="1">
        <v>0.45660000000000001</v>
      </c>
      <c r="E22" s="3">
        <f t="shared" si="1"/>
        <v>1.4000000000000012E-2</v>
      </c>
      <c r="F22" s="1">
        <v>0.44419999999999998</v>
      </c>
      <c r="G22" s="3">
        <f t="shared" si="2"/>
        <v>1.5999999999999903E-3</v>
      </c>
      <c r="H22">
        <f t="shared" si="0"/>
        <v>88.571428571428655</v>
      </c>
      <c r="I22" s="3">
        <v>79.748999999999995</v>
      </c>
      <c r="K22">
        <f>K21+6.66667</f>
        <v>16.66667</v>
      </c>
      <c r="L22">
        <f t="shared" si="3"/>
        <v>76.397841552913945</v>
      </c>
    </row>
    <row r="23" spans="1:12" x14ac:dyDescent="0.25">
      <c r="A23" s="1" t="s">
        <v>21</v>
      </c>
      <c r="B23" s="1">
        <v>0.34939999999999999</v>
      </c>
      <c r="C23" s="1"/>
      <c r="D23" s="1">
        <v>0.35980000000000001</v>
      </c>
      <c r="E23" s="3">
        <f t="shared" si="1"/>
        <v>1.040000000000002E-2</v>
      </c>
      <c r="F23" s="1">
        <v>0.3508</v>
      </c>
      <c r="G23" s="3">
        <f t="shared" si="2"/>
        <v>1.4000000000000123E-3</v>
      </c>
      <c r="H23">
        <f t="shared" si="0"/>
        <v>86.538461538461448</v>
      </c>
      <c r="I23" s="3">
        <v>68.796300000000002</v>
      </c>
      <c r="K23">
        <f t="shared" ref="K23:K29" si="4">K22+6.66667</f>
        <v>23.33334</v>
      </c>
      <c r="L23">
        <f t="shared" si="3"/>
        <v>63.168428643061226</v>
      </c>
    </row>
    <row r="24" spans="1:12" x14ac:dyDescent="0.25">
      <c r="A24" s="1" t="s">
        <v>22</v>
      </c>
      <c r="B24" s="1">
        <v>0.36170000000000002</v>
      </c>
      <c r="C24" s="1"/>
      <c r="D24" s="1">
        <v>0.36870000000000003</v>
      </c>
      <c r="E24" s="3">
        <f t="shared" si="1"/>
        <v>7.0000000000000062E-3</v>
      </c>
      <c r="F24" s="1">
        <v>0.3629</v>
      </c>
      <c r="G24" s="3">
        <f t="shared" si="2"/>
        <v>1.1999999999999789E-3</v>
      </c>
      <c r="H24">
        <f t="shared" si="0"/>
        <v>82.857142857143174</v>
      </c>
      <c r="I24" s="3">
        <v>46.093000000000004</v>
      </c>
      <c r="K24">
        <f t="shared" si="4"/>
        <v>30.00001</v>
      </c>
      <c r="L24">
        <f t="shared" si="3"/>
        <v>39.916140169767637</v>
      </c>
    </row>
    <row r="25" spans="1:12" x14ac:dyDescent="0.25">
      <c r="A25" s="1" t="s">
        <v>23</v>
      </c>
      <c r="B25" s="1">
        <v>0.33760000000000001</v>
      </c>
      <c r="C25" s="1"/>
      <c r="D25" s="1">
        <v>0.3407</v>
      </c>
      <c r="E25" s="3">
        <f t="shared" si="1"/>
        <v>3.0999999999999917E-3</v>
      </c>
      <c r="F25" s="1">
        <v>0.33829999999999999</v>
      </c>
      <c r="G25" s="3">
        <f t="shared" si="2"/>
        <v>6.9999999999997842E-4</v>
      </c>
      <c r="H25">
        <f t="shared" si="0"/>
        <v>77.419354838710319</v>
      </c>
      <c r="I25" s="3">
        <v>19.892399999999999</v>
      </c>
      <c r="K25">
        <f t="shared" si="4"/>
        <v>36.666679999999999</v>
      </c>
      <c r="L25">
        <f t="shared" si="3"/>
        <v>15.955166891118287</v>
      </c>
    </row>
    <row r="26" spans="1:12" x14ac:dyDescent="0.25">
      <c r="A26" s="1" t="s">
        <v>30</v>
      </c>
      <c r="B26" s="1">
        <v>0.2994</v>
      </c>
      <c r="C26" s="1"/>
      <c r="D26" s="1">
        <v>0.30159999999999998</v>
      </c>
      <c r="E26" s="3">
        <f t="shared" si="1"/>
        <v>2.1999999999999797E-3</v>
      </c>
      <c r="F26" s="1">
        <v>0.3</v>
      </c>
      <c r="G26" s="3">
        <f t="shared" si="2"/>
        <v>5.9999999999998943E-4</v>
      </c>
      <c r="H26">
        <f t="shared" si="0"/>
        <v>72.727272727272961</v>
      </c>
      <c r="I26" s="3">
        <v>16.579499999999999</v>
      </c>
      <c r="K26">
        <f t="shared" si="4"/>
        <v>43.333349999999996</v>
      </c>
      <c r="L26">
        <f t="shared" si="3"/>
        <v>12.058372184736353</v>
      </c>
    </row>
    <row r="27" spans="1:12" x14ac:dyDescent="0.25">
      <c r="A27" s="1" t="s">
        <v>31</v>
      </c>
      <c r="B27" s="1">
        <v>0.35349999999999998</v>
      </c>
      <c r="C27" s="1"/>
      <c r="D27" s="1">
        <v>0.35470000000000002</v>
      </c>
      <c r="E27" s="3">
        <f t="shared" si="1"/>
        <v>1.2000000000000344E-3</v>
      </c>
      <c r="F27" s="1">
        <v>0.35389999999999999</v>
      </c>
      <c r="G27" s="3">
        <f t="shared" si="2"/>
        <v>4.0000000000001146E-4</v>
      </c>
      <c r="H27">
        <f t="shared" si="0"/>
        <v>66.666666666666671</v>
      </c>
      <c r="I27" s="3">
        <v>8.5334000000000003</v>
      </c>
      <c r="K27">
        <f t="shared" si="4"/>
        <v>50.000019999999992</v>
      </c>
      <c r="L27">
        <f t="shared" si="3"/>
        <v>5.4844218019659827</v>
      </c>
    </row>
    <row r="28" spans="1:12" x14ac:dyDescent="0.25">
      <c r="A28" s="1" t="s">
        <v>32</v>
      </c>
      <c r="B28" s="1">
        <v>0.38650000000000001</v>
      </c>
      <c r="C28" s="1"/>
      <c r="D28" s="1">
        <v>0.3871</v>
      </c>
      <c r="E28" s="3">
        <f t="shared" si="1"/>
        <v>5.9999999999998943E-4</v>
      </c>
      <c r="F28" s="1">
        <v>0.38700000000000001</v>
      </c>
      <c r="G28" s="3">
        <f>F28-B28</f>
        <v>5.0000000000000044E-4</v>
      </c>
      <c r="H28">
        <f t="shared" si="0"/>
        <v>16.666666666665122</v>
      </c>
      <c r="I28" s="3">
        <v>3.5766</v>
      </c>
      <c r="K28">
        <f t="shared" si="4"/>
        <v>56.666689999999988</v>
      </c>
      <c r="L28">
        <f t="shared" si="3"/>
        <v>1.9649893740513558</v>
      </c>
    </row>
    <row r="29" spans="1:12" x14ac:dyDescent="0.25">
      <c r="A29" s="1" t="s">
        <v>33</v>
      </c>
      <c r="B29" s="1">
        <v>0.38600000000000001</v>
      </c>
      <c r="C29" s="1"/>
      <c r="D29" s="1">
        <v>0.38629999999999998</v>
      </c>
      <c r="E29" s="3">
        <f t="shared" si="1"/>
        <v>2.9999999999996696E-4</v>
      </c>
      <c r="F29" s="1">
        <v>0.38619999999999999</v>
      </c>
      <c r="G29" s="3">
        <f t="shared" si="2"/>
        <v>1.9999999999997797E-4</v>
      </c>
      <c r="H29">
        <f t="shared" si="0"/>
        <v>33.333333333333343</v>
      </c>
      <c r="I29" s="3">
        <v>2.4653999999999998</v>
      </c>
      <c r="K29">
        <f t="shared" si="4"/>
        <v>63.333359999999985</v>
      </c>
      <c r="L29">
        <f t="shared" si="3"/>
        <v>1.1061526924195015</v>
      </c>
    </row>
    <row r="30" spans="1:12" x14ac:dyDescent="0.25">
      <c r="A30" s="1" t="s">
        <v>34</v>
      </c>
      <c r="B30" s="1">
        <v>0.35239999999999999</v>
      </c>
      <c r="C30" s="1"/>
      <c r="D30" s="1">
        <v>0.35320000000000001</v>
      </c>
      <c r="E30" s="3">
        <f>D30-B30</f>
        <v>8.0000000000002292E-4</v>
      </c>
      <c r="F30" s="1">
        <v>0.35270000000000001</v>
      </c>
      <c r="G30" s="3">
        <f t="shared" si="2"/>
        <v>3.0000000000002247E-4</v>
      </c>
      <c r="H30">
        <f t="shared" si="0"/>
        <v>62.499999999998266</v>
      </c>
      <c r="I30" s="3">
        <v>1.6278999999999999</v>
      </c>
      <c r="K30">
        <v>70</v>
      </c>
      <c r="L30">
        <f t="shared" si="3"/>
        <v>0.55653225668643702</v>
      </c>
    </row>
    <row r="31" spans="1:12" x14ac:dyDescent="0.25">
      <c r="A31" s="3" t="s">
        <v>29</v>
      </c>
      <c r="B31" s="1"/>
      <c r="C31" s="1"/>
      <c r="D31" s="1"/>
      <c r="E31" s="4">
        <f>SUM(E16:E30)</f>
        <v>8.5899999999999976E-2</v>
      </c>
      <c r="F31" s="1"/>
      <c r="G31" s="4">
        <f>SUM(G16:G30)</f>
        <v>1.2900000000000023E-2</v>
      </c>
      <c r="H31">
        <f t="shared" si="0"/>
        <v>84.98253783469147</v>
      </c>
      <c r="I31" s="4">
        <f>SUM(I16:I30)</f>
        <v>508.89069999999992</v>
      </c>
      <c r="L31" s="7">
        <f>SUM(L16:L30)</f>
        <v>474.21027214680157</v>
      </c>
    </row>
    <row r="32" spans="1:12" x14ac:dyDescent="0.25">
      <c r="A32" s="1"/>
      <c r="B32" s="1"/>
      <c r="C32" s="1"/>
      <c r="D32" s="1"/>
      <c r="F32" s="1"/>
      <c r="L32" s="7">
        <f>I15/L31</f>
        <v>1.1620870157561747</v>
      </c>
    </row>
    <row r="33" spans="1:12" x14ac:dyDescent="0.25">
      <c r="A33" s="1"/>
      <c r="B33" s="1"/>
      <c r="C33" s="1"/>
      <c r="D33" s="9" t="s">
        <v>6</v>
      </c>
      <c r="E33" s="9"/>
      <c r="F33" s="9" t="s">
        <v>7</v>
      </c>
      <c r="G33" s="9"/>
      <c r="I33" s="3" t="s">
        <v>57</v>
      </c>
    </row>
    <row r="34" spans="1:12" x14ac:dyDescent="0.25">
      <c r="A34" s="1" t="s">
        <v>24</v>
      </c>
      <c r="B34" s="1" t="s">
        <v>3</v>
      </c>
      <c r="C34" s="1"/>
      <c r="D34" s="1" t="s">
        <v>4</v>
      </c>
      <c r="E34" s="3" t="s">
        <v>6</v>
      </c>
      <c r="F34" s="1" t="s">
        <v>5</v>
      </c>
      <c r="G34" s="3" t="s">
        <v>7</v>
      </c>
      <c r="H34" s="1" t="s">
        <v>56</v>
      </c>
      <c r="I34" s="4">
        <v>469.83670000000001</v>
      </c>
      <c r="J34" t="s">
        <v>58</v>
      </c>
    </row>
    <row r="35" spans="1:12" x14ac:dyDescent="0.25">
      <c r="A35" s="1" t="s">
        <v>14</v>
      </c>
      <c r="B35" s="1">
        <v>0.32219999999999999</v>
      </c>
      <c r="C35" s="1"/>
      <c r="D35" s="1">
        <v>0.32340000000000002</v>
      </c>
      <c r="E35" s="3">
        <f>D35-B35</f>
        <v>1.2000000000000344E-3</v>
      </c>
      <c r="F35" s="1">
        <v>0.3226</v>
      </c>
      <c r="G35" s="3">
        <f>F35-B35</f>
        <v>4.0000000000001146E-4</v>
      </c>
      <c r="H35">
        <f t="shared" si="0"/>
        <v>66.666666666666671</v>
      </c>
      <c r="I35" s="3">
        <v>6.7984</v>
      </c>
      <c r="K35">
        <v>10</v>
      </c>
      <c r="L35">
        <f>I35*COS(K35/180*3.142)</f>
        <v>6.6950903105546704</v>
      </c>
    </row>
    <row r="36" spans="1:12" x14ac:dyDescent="0.25">
      <c r="A36" s="1" t="s">
        <v>15</v>
      </c>
      <c r="B36" s="1">
        <v>0.33650000000000002</v>
      </c>
      <c r="C36" s="1"/>
      <c r="D36" s="1">
        <v>0.3377</v>
      </c>
      <c r="E36" s="3">
        <f t="shared" ref="E36:E48" si="5">D36-B36</f>
        <v>1.1999999999999789E-3</v>
      </c>
      <c r="F36" s="1">
        <v>0.33679999999999999</v>
      </c>
      <c r="G36" s="3">
        <f t="shared" ref="G36:G48" si="6">F36-B36</f>
        <v>2.9999999999996696E-4</v>
      </c>
      <c r="H36">
        <f t="shared" si="0"/>
        <v>75.000000000002316</v>
      </c>
      <c r="I36" s="3">
        <v>7.3493000000000004</v>
      </c>
      <c r="K36">
        <v>10</v>
      </c>
      <c r="L36">
        <f t="shared" ref="L36:L49" si="7">I36*COS(K36/180*3.142)</f>
        <v>7.2376187366673692</v>
      </c>
    </row>
    <row r="37" spans="1:12" x14ac:dyDescent="0.25">
      <c r="A37" s="1" t="s">
        <v>16</v>
      </c>
      <c r="B37" s="1">
        <v>0.38080000000000003</v>
      </c>
      <c r="C37" s="1"/>
      <c r="D37" s="1">
        <v>0.38729999999999998</v>
      </c>
      <c r="E37" s="3">
        <f t="shared" si="5"/>
        <v>6.4999999999999503E-3</v>
      </c>
      <c r="F37" s="1">
        <v>0.38159999999999999</v>
      </c>
      <c r="G37" s="3">
        <f t="shared" si="6"/>
        <v>7.999999999999674E-4</v>
      </c>
      <c r="H37">
        <f t="shared" si="0"/>
        <v>87.692307692308106</v>
      </c>
      <c r="I37" s="3">
        <v>37.7179</v>
      </c>
      <c r="K37">
        <v>10</v>
      </c>
      <c r="L37">
        <f t="shared" si="7"/>
        <v>37.144732117037833</v>
      </c>
    </row>
    <row r="38" spans="1:12" x14ac:dyDescent="0.25">
      <c r="A38" s="1" t="s">
        <v>17</v>
      </c>
      <c r="B38" s="1">
        <v>0.45350000000000001</v>
      </c>
      <c r="C38" s="1"/>
      <c r="D38" s="1">
        <v>0.45910000000000001</v>
      </c>
      <c r="E38" s="3">
        <f t="shared" si="5"/>
        <v>5.5999999999999939E-3</v>
      </c>
      <c r="F38" s="1">
        <v>0.45429999999999998</v>
      </c>
      <c r="G38" s="3">
        <f t="shared" si="6"/>
        <v>7.999999999999674E-4</v>
      </c>
      <c r="H38">
        <f t="shared" si="0"/>
        <v>85.714285714286277</v>
      </c>
      <c r="I38" s="3">
        <v>33.052199999999999</v>
      </c>
      <c r="K38">
        <v>10</v>
      </c>
      <c r="L38">
        <f t="shared" si="7"/>
        <v>32.549932919880426</v>
      </c>
    </row>
    <row r="39" spans="1:12" x14ac:dyDescent="0.25">
      <c r="A39" s="1" t="s">
        <v>18</v>
      </c>
      <c r="B39" s="1">
        <v>0.3332</v>
      </c>
      <c r="C39" s="1"/>
      <c r="D39" s="1">
        <v>0.34449999999999997</v>
      </c>
      <c r="E39" s="3">
        <f t="shared" si="5"/>
        <v>1.1299999999999977E-2</v>
      </c>
      <c r="F39" s="1">
        <v>0.33460000000000001</v>
      </c>
      <c r="G39" s="3">
        <f t="shared" si="6"/>
        <v>1.4000000000000123E-3</v>
      </c>
      <c r="H39">
        <f t="shared" si="0"/>
        <v>87.610619469026418</v>
      </c>
      <c r="I39" s="3">
        <v>68.596999999999994</v>
      </c>
      <c r="K39">
        <v>10</v>
      </c>
      <c r="L39">
        <f t="shared" si="7"/>
        <v>67.554587849070174</v>
      </c>
    </row>
    <row r="40" spans="1:12" x14ac:dyDescent="0.25">
      <c r="A40" s="1" t="s">
        <v>19</v>
      </c>
      <c r="B40" s="1">
        <v>0.29970000000000002</v>
      </c>
      <c r="C40" s="1"/>
      <c r="D40" s="1">
        <v>0.31490000000000001</v>
      </c>
      <c r="E40" s="3">
        <f>D40-B40</f>
        <v>1.5199999999999991E-2</v>
      </c>
      <c r="F40" s="1">
        <v>0.30130000000000001</v>
      </c>
      <c r="G40" s="3">
        <f t="shared" si="6"/>
        <v>1.5999999999999903E-3</v>
      </c>
      <c r="H40">
        <f t="shared" si="0"/>
        <v>89.473684210526372</v>
      </c>
      <c r="I40" s="3">
        <v>94.251599999999996</v>
      </c>
      <c r="K40">
        <v>10</v>
      </c>
      <c r="L40">
        <f t="shared" si="7"/>
        <v>92.819336007630412</v>
      </c>
    </row>
    <row r="41" spans="1:12" x14ac:dyDescent="0.25">
      <c r="A41" s="1" t="s">
        <v>20</v>
      </c>
      <c r="B41" s="1">
        <v>0.28899999999999998</v>
      </c>
      <c r="C41" s="1"/>
      <c r="D41" s="1">
        <v>0.3014</v>
      </c>
      <c r="E41" s="3">
        <f t="shared" si="5"/>
        <v>1.2400000000000022E-2</v>
      </c>
      <c r="F41" s="1">
        <v>0.29049999999999998</v>
      </c>
      <c r="G41" s="3">
        <f t="shared" si="6"/>
        <v>1.5000000000000013E-3</v>
      </c>
      <c r="H41">
        <f t="shared" si="0"/>
        <v>87.903225806451616</v>
      </c>
      <c r="I41" s="3">
        <v>66.870900000000006</v>
      </c>
      <c r="K41">
        <f>K40+6.66667</f>
        <v>16.66667</v>
      </c>
      <c r="L41">
        <f t="shared" si="7"/>
        <v>64.060896346045141</v>
      </c>
    </row>
    <row r="42" spans="1:12" x14ac:dyDescent="0.25">
      <c r="A42" s="1" t="s">
        <v>21</v>
      </c>
      <c r="B42" s="1">
        <v>0.38040000000000002</v>
      </c>
      <c r="C42" s="1"/>
      <c r="D42" s="1">
        <v>0.39050000000000001</v>
      </c>
      <c r="E42" s="3">
        <f t="shared" si="5"/>
        <v>1.0099999999999998E-2</v>
      </c>
      <c r="F42" s="1">
        <v>0.38179999999999997</v>
      </c>
      <c r="G42" s="3">
        <f>F42-B42</f>
        <v>1.3999999999999568E-3</v>
      </c>
      <c r="H42">
        <f t="shared" si="0"/>
        <v>86.13861386138656</v>
      </c>
      <c r="I42" s="3">
        <v>64.181799999999996</v>
      </c>
      <c r="K42">
        <f t="shared" ref="K42:K48" si="8">K41+6.66667</f>
        <v>23.33334</v>
      </c>
      <c r="L42">
        <f t="shared" si="7"/>
        <v>58.93141714718999</v>
      </c>
    </row>
    <row r="43" spans="1:12" x14ac:dyDescent="0.25">
      <c r="A43" s="1" t="s">
        <v>22</v>
      </c>
      <c r="B43" s="1">
        <v>0.3296</v>
      </c>
      <c r="C43" s="1"/>
      <c r="D43" s="1">
        <v>0.33460000000000001</v>
      </c>
      <c r="E43" s="3">
        <f t="shared" si="5"/>
        <v>5.0000000000000044E-3</v>
      </c>
      <c r="F43" s="1">
        <v>0.33050000000000002</v>
      </c>
      <c r="G43" s="3">
        <f t="shared" si="6"/>
        <v>9.000000000000119E-4</v>
      </c>
      <c r="H43">
        <f t="shared" si="0"/>
        <v>81.999999999999773</v>
      </c>
      <c r="I43" s="3">
        <v>34.581499999999998</v>
      </c>
      <c r="K43">
        <f t="shared" si="8"/>
        <v>30.00001</v>
      </c>
      <c r="L43">
        <f t="shared" si="7"/>
        <v>29.947280525911079</v>
      </c>
    </row>
    <row r="44" spans="1:12" x14ac:dyDescent="0.25">
      <c r="A44" s="1" t="s">
        <v>23</v>
      </c>
      <c r="B44" s="1">
        <v>0.33939999999999998</v>
      </c>
      <c r="C44" s="1"/>
      <c r="D44" s="1">
        <v>0.34279999999999999</v>
      </c>
      <c r="E44" s="3">
        <f t="shared" si="5"/>
        <v>3.4000000000000141E-3</v>
      </c>
      <c r="F44" s="1">
        <v>0.3402</v>
      </c>
      <c r="G44" s="3">
        <f t="shared" si="6"/>
        <v>8.0000000000002292E-4</v>
      </c>
      <c r="H44">
        <f t="shared" si="0"/>
        <v>76.470588235293548</v>
      </c>
      <c r="I44" s="3">
        <v>21.878</v>
      </c>
      <c r="K44">
        <f t="shared" si="8"/>
        <v>36.666679999999999</v>
      </c>
      <c r="L44">
        <f t="shared" si="7"/>
        <v>17.547764032690168</v>
      </c>
    </row>
    <row r="45" spans="1:12" x14ac:dyDescent="0.25">
      <c r="A45" s="1" t="s">
        <v>30</v>
      </c>
      <c r="B45" s="1">
        <v>0.36249999999999999</v>
      </c>
      <c r="C45" s="1"/>
      <c r="D45" s="1">
        <v>0.36430000000000001</v>
      </c>
      <c r="E45" s="3">
        <f t="shared" si="5"/>
        <v>1.8000000000000238E-3</v>
      </c>
      <c r="F45" s="1">
        <v>0.36320000000000002</v>
      </c>
      <c r="G45" s="3">
        <f t="shared" si="6"/>
        <v>7.0000000000003393E-4</v>
      </c>
      <c r="H45">
        <f t="shared" si="0"/>
        <v>61.111111111109736</v>
      </c>
      <c r="I45" s="3">
        <v>11.5535</v>
      </c>
      <c r="K45">
        <f t="shared" si="8"/>
        <v>43.333349999999996</v>
      </c>
      <c r="L45">
        <f t="shared" si="7"/>
        <v>8.4029315139993042</v>
      </c>
    </row>
    <row r="46" spans="1:12" x14ac:dyDescent="0.25">
      <c r="A46" s="1" t="s">
        <v>31</v>
      </c>
      <c r="B46" s="1">
        <v>0.38690000000000002</v>
      </c>
      <c r="C46" s="1"/>
      <c r="D46" s="1">
        <v>0.3876</v>
      </c>
      <c r="E46" s="3">
        <f t="shared" si="5"/>
        <v>6.9999999999997842E-4</v>
      </c>
      <c r="F46" s="1">
        <v>0.38729999999999998</v>
      </c>
      <c r="G46" s="3">
        <f t="shared" si="6"/>
        <v>3.9999999999995595E-4</v>
      </c>
      <c r="H46">
        <f t="shared" si="0"/>
        <v>42.857142857147387</v>
      </c>
      <c r="I46" s="3">
        <v>5.9786999999999999</v>
      </c>
      <c r="K46">
        <f t="shared" si="8"/>
        <v>50.000019999999992</v>
      </c>
      <c r="L46">
        <f t="shared" si="7"/>
        <v>3.8425144288811044</v>
      </c>
    </row>
    <row r="47" spans="1:12" x14ac:dyDescent="0.25">
      <c r="A47" s="1" t="s">
        <v>32</v>
      </c>
      <c r="B47" s="1">
        <v>0.3463</v>
      </c>
      <c r="C47" s="1"/>
      <c r="D47" s="1">
        <v>0.34670000000000001</v>
      </c>
      <c r="E47" s="3">
        <f t="shared" si="5"/>
        <v>4.0000000000001146E-4</v>
      </c>
      <c r="F47" s="1">
        <v>0.34649999999999997</v>
      </c>
      <c r="G47" s="3">
        <f t="shared" si="6"/>
        <v>1.9999999999997797E-4</v>
      </c>
      <c r="H47">
        <f t="shared" si="0"/>
        <v>50.000000000006942</v>
      </c>
      <c r="I47" s="3">
        <v>3.363</v>
      </c>
      <c r="K47">
        <f t="shared" si="8"/>
        <v>56.666689999999988</v>
      </c>
      <c r="L47">
        <f t="shared" si="7"/>
        <v>1.8476372154936838</v>
      </c>
    </row>
    <row r="48" spans="1:12" x14ac:dyDescent="0.25">
      <c r="A48" s="1" t="s">
        <v>33</v>
      </c>
      <c r="B48" s="1">
        <v>0.37119999999999997</v>
      </c>
      <c r="C48" s="1"/>
      <c r="D48" s="1">
        <v>0.372</v>
      </c>
      <c r="E48" s="3">
        <f t="shared" si="5"/>
        <v>8.0000000000002292E-4</v>
      </c>
      <c r="F48" s="1">
        <v>0.37169999999999997</v>
      </c>
      <c r="G48" s="3">
        <f t="shared" si="6"/>
        <v>5.0000000000000044E-4</v>
      </c>
      <c r="H48">
        <f t="shared" si="0"/>
        <v>37.500000000001734</v>
      </c>
      <c r="I48" s="3">
        <v>1.9161999999999999</v>
      </c>
      <c r="K48">
        <f t="shared" si="8"/>
        <v>63.333359999999985</v>
      </c>
      <c r="L48">
        <f t="shared" si="7"/>
        <v>0.85974275542072232</v>
      </c>
    </row>
    <row r="49" spans="1:12" x14ac:dyDescent="0.25">
      <c r="A49" s="1" t="s">
        <v>34</v>
      </c>
      <c r="B49" s="1">
        <v>0.3674</v>
      </c>
      <c r="C49" s="1"/>
      <c r="D49" s="1">
        <v>0.36770000000000003</v>
      </c>
      <c r="E49" s="3">
        <f>D49-B49</f>
        <v>3.0000000000002247E-4</v>
      </c>
      <c r="F49" s="1">
        <v>0.36780000000000002</v>
      </c>
      <c r="G49" s="3">
        <f>F49-B49</f>
        <v>4.0000000000001146E-4</v>
      </c>
      <c r="H49">
        <f t="shared" si="0"/>
        <v>-33.333333333327175</v>
      </c>
      <c r="I49" s="3">
        <v>0.50304000000000004</v>
      </c>
      <c r="K49">
        <v>70</v>
      </c>
      <c r="L49">
        <f t="shared" si="7"/>
        <v>0.17197492868330075</v>
      </c>
    </row>
    <row r="50" spans="1:12" x14ac:dyDescent="0.25">
      <c r="A50" s="3" t="s">
        <v>29</v>
      </c>
      <c r="B50" s="1"/>
      <c r="C50" s="1"/>
      <c r="D50" s="1"/>
      <c r="E50" s="4">
        <f>SUM(E35:E49)</f>
        <v>7.5900000000000023E-2</v>
      </c>
      <c r="F50" s="1"/>
      <c r="G50" s="4">
        <f>SUM(G35:G49)</f>
        <v>1.2099999999999889E-2</v>
      </c>
      <c r="H50">
        <f t="shared" si="0"/>
        <v>84.057971014492907</v>
      </c>
      <c r="I50" s="4">
        <f>SUM(I35:I49)</f>
        <v>458.59303999999997</v>
      </c>
      <c r="L50" s="7">
        <f>SUM(L35:L49)</f>
        <v>429.61345683515538</v>
      </c>
    </row>
    <row r="51" spans="1:12" x14ac:dyDescent="0.25">
      <c r="L51" s="7">
        <f>I34/L50</f>
        <v>1.0936265904265621</v>
      </c>
    </row>
    <row r="52" spans="1:12" x14ac:dyDescent="0.25">
      <c r="A52" s="1"/>
      <c r="B52" s="1"/>
      <c r="C52" s="1"/>
      <c r="D52" s="9" t="s">
        <v>6</v>
      </c>
      <c r="E52" s="9"/>
      <c r="F52" s="9" t="s">
        <v>7</v>
      </c>
      <c r="G52" s="9"/>
      <c r="I52" s="3" t="s">
        <v>57</v>
      </c>
    </row>
    <row r="53" spans="1:12" x14ac:dyDescent="0.25">
      <c r="A53" s="1" t="s">
        <v>25</v>
      </c>
      <c r="B53" s="1" t="s">
        <v>3</v>
      </c>
      <c r="C53" s="1"/>
      <c r="D53" s="1" t="s">
        <v>4</v>
      </c>
      <c r="E53" s="3" t="s">
        <v>6</v>
      </c>
      <c r="F53" s="1" t="s">
        <v>5</v>
      </c>
      <c r="G53" s="3" t="s">
        <v>7</v>
      </c>
      <c r="H53" s="1" t="s">
        <v>56</v>
      </c>
      <c r="I53" s="4">
        <v>526.08270000000005</v>
      </c>
      <c r="J53" t="s">
        <v>58</v>
      </c>
    </row>
    <row r="54" spans="1:12" x14ac:dyDescent="0.25">
      <c r="A54" s="1" t="s">
        <v>14</v>
      </c>
      <c r="B54" s="1">
        <v>0.38790000000000002</v>
      </c>
      <c r="C54" s="1"/>
      <c r="D54" s="1">
        <v>0.38919999999999999</v>
      </c>
      <c r="E54" s="3">
        <f>D54-B54</f>
        <v>1.2999999999999678E-3</v>
      </c>
      <c r="F54" s="1">
        <v>0.38840000000000002</v>
      </c>
      <c r="G54" s="3">
        <f>F54-B54</f>
        <v>5.0000000000000044E-4</v>
      </c>
      <c r="H54">
        <f t="shared" si="0"/>
        <v>61.538461538460552</v>
      </c>
      <c r="I54" s="3">
        <v>7.0712000000000002</v>
      </c>
      <c r="K54">
        <v>10</v>
      </c>
      <c r="L54">
        <f>I54*COS(K54/180*3.142)</f>
        <v>6.9637447934799637</v>
      </c>
    </row>
    <row r="55" spans="1:12" x14ac:dyDescent="0.25">
      <c r="A55" s="1" t="s">
        <v>15</v>
      </c>
      <c r="B55" s="1">
        <v>0.378</v>
      </c>
      <c r="C55" s="1"/>
      <c r="D55" s="1">
        <v>0.37930000000000003</v>
      </c>
      <c r="E55" s="3">
        <f t="shared" ref="E55:E67" si="9">D55-B55</f>
        <v>1.3000000000000234E-3</v>
      </c>
      <c r="F55" s="1">
        <v>0.37840000000000001</v>
      </c>
      <c r="G55" s="3">
        <f>F55-B55</f>
        <v>4.0000000000001146E-4</v>
      </c>
      <c r="H55">
        <f t="shared" si="0"/>
        <v>69.2307692307689</v>
      </c>
      <c r="I55" s="3">
        <v>8.5122</v>
      </c>
      <c r="K55">
        <v>10</v>
      </c>
      <c r="L55">
        <f t="shared" ref="L55:L68" si="10">I55*COS(K55/180*3.142)</f>
        <v>8.3828471024805058</v>
      </c>
    </row>
    <row r="56" spans="1:12" x14ac:dyDescent="0.25">
      <c r="A56" s="1" t="s">
        <v>16</v>
      </c>
      <c r="B56" s="1">
        <v>0.39150000000000001</v>
      </c>
      <c r="C56" s="1"/>
      <c r="D56" s="1">
        <v>0.39810000000000001</v>
      </c>
      <c r="E56" s="3">
        <f t="shared" si="9"/>
        <v>6.5999999999999948E-3</v>
      </c>
      <c r="F56" s="1">
        <v>0.3926</v>
      </c>
      <c r="G56" s="3">
        <f t="shared" ref="G56:G67" si="11">F56-B56</f>
        <v>1.0999999999999899E-3</v>
      </c>
      <c r="H56">
        <f t="shared" si="0"/>
        <v>83.333333333333471</v>
      </c>
      <c r="I56" s="3">
        <v>37.1355</v>
      </c>
      <c r="K56">
        <v>10</v>
      </c>
      <c r="L56">
        <f t="shared" si="10"/>
        <v>36.571182370499379</v>
      </c>
    </row>
    <row r="57" spans="1:12" x14ac:dyDescent="0.25">
      <c r="A57" s="1" t="s">
        <v>17</v>
      </c>
      <c r="B57" s="1">
        <v>0.3725</v>
      </c>
      <c r="C57" s="1"/>
      <c r="D57" s="1">
        <v>0.37880000000000003</v>
      </c>
      <c r="E57" s="3">
        <f t="shared" si="9"/>
        <v>6.3000000000000278E-3</v>
      </c>
      <c r="F57" s="1">
        <v>0.37359999999999999</v>
      </c>
      <c r="G57" s="3">
        <f t="shared" si="11"/>
        <v>1.0999999999999899E-3</v>
      </c>
      <c r="H57">
        <f t="shared" si="0"/>
        <v>82.539682539682772</v>
      </c>
      <c r="I57" s="3">
        <v>36.022300000000001</v>
      </c>
      <c r="K57">
        <v>10</v>
      </c>
      <c r="L57">
        <f t="shared" si="10"/>
        <v>35.474898754691324</v>
      </c>
    </row>
    <row r="58" spans="1:12" x14ac:dyDescent="0.25">
      <c r="A58" s="1" t="s">
        <v>18</v>
      </c>
      <c r="B58" s="1">
        <v>0.38879999999999998</v>
      </c>
      <c r="C58" s="1"/>
      <c r="D58" s="1">
        <v>0.4017</v>
      </c>
      <c r="E58" s="3">
        <f>D58-B58</f>
        <v>1.2900000000000023E-2</v>
      </c>
      <c r="F58" s="1">
        <v>0.39050000000000001</v>
      </c>
      <c r="G58" s="3">
        <f t="shared" si="11"/>
        <v>1.7000000000000348E-3</v>
      </c>
      <c r="H58">
        <f t="shared" si="0"/>
        <v>86.821705426356345</v>
      </c>
      <c r="I58" s="3">
        <v>75.066800000000001</v>
      </c>
      <c r="K58">
        <v>10</v>
      </c>
      <c r="L58">
        <f t="shared" si="10"/>
        <v>73.926071623373929</v>
      </c>
    </row>
    <row r="59" spans="1:12" x14ac:dyDescent="0.25">
      <c r="A59" s="1" t="s">
        <v>19</v>
      </c>
      <c r="B59" s="1">
        <v>0.35849999999999999</v>
      </c>
      <c r="C59" s="1"/>
      <c r="D59" s="1">
        <v>0.37459999999999999</v>
      </c>
      <c r="E59" s="3">
        <f t="shared" si="9"/>
        <v>1.6100000000000003E-2</v>
      </c>
      <c r="F59" s="1">
        <v>0.3604</v>
      </c>
      <c r="G59" s="3">
        <f t="shared" si="11"/>
        <v>1.9000000000000128E-3</v>
      </c>
      <c r="H59">
        <f t="shared" si="0"/>
        <v>88.198757763975081</v>
      </c>
      <c r="I59" s="3">
        <v>85.759299999999996</v>
      </c>
      <c r="K59">
        <v>10</v>
      </c>
      <c r="L59">
        <f t="shared" si="10"/>
        <v>84.456086501228398</v>
      </c>
    </row>
    <row r="60" spans="1:12" x14ac:dyDescent="0.25">
      <c r="A60" s="1" t="s">
        <v>20</v>
      </c>
      <c r="B60" s="1">
        <v>0.46560000000000001</v>
      </c>
      <c r="C60" s="1"/>
      <c r="D60" s="1">
        <v>0.47960000000000003</v>
      </c>
      <c r="E60" s="3">
        <f t="shared" si="9"/>
        <v>1.4000000000000012E-2</v>
      </c>
      <c r="F60" s="1">
        <v>0.46739999999999998</v>
      </c>
      <c r="G60" s="3">
        <f t="shared" si="11"/>
        <v>1.7999999999999683E-3</v>
      </c>
      <c r="H60">
        <f t="shared" si="0"/>
        <v>87.14285714285738</v>
      </c>
      <c r="I60" s="3">
        <v>87.026700000000005</v>
      </c>
      <c r="K60">
        <v>10</v>
      </c>
      <c r="L60">
        <f t="shared" si="10"/>
        <v>85.70422686654922</v>
      </c>
    </row>
    <row r="61" spans="1:12" x14ac:dyDescent="0.25">
      <c r="A61" s="1" t="s">
        <v>21</v>
      </c>
      <c r="B61" s="1">
        <v>0.3286</v>
      </c>
      <c r="C61" s="1"/>
      <c r="D61" s="1">
        <v>0.3392</v>
      </c>
      <c r="E61" s="3">
        <f t="shared" si="9"/>
        <v>1.0599999999999998E-2</v>
      </c>
      <c r="F61" s="1">
        <v>0.33</v>
      </c>
      <c r="G61" s="3">
        <f t="shared" si="11"/>
        <v>1.4000000000000123E-3</v>
      </c>
      <c r="H61">
        <f t="shared" si="0"/>
        <v>86.792452830188566</v>
      </c>
      <c r="I61" s="3">
        <v>70.624399999999994</v>
      </c>
      <c r="K61">
        <f>K60+7.5</f>
        <v>17.5</v>
      </c>
      <c r="L61">
        <f t="shared" si="10"/>
        <v>67.354846305474496</v>
      </c>
    </row>
    <row r="62" spans="1:12" x14ac:dyDescent="0.25">
      <c r="A62" s="1" t="s">
        <v>22</v>
      </c>
      <c r="B62" s="1">
        <v>0.28210000000000002</v>
      </c>
      <c r="C62" s="1"/>
      <c r="D62" s="1">
        <v>0.28810000000000002</v>
      </c>
      <c r="E62" s="3">
        <f t="shared" si="9"/>
        <v>6.0000000000000053E-3</v>
      </c>
      <c r="F62" s="1">
        <v>0.28310000000000002</v>
      </c>
      <c r="G62" s="3">
        <f t="shared" si="11"/>
        <v>1.0000000000000009E-3</v>
      </c>
      <c r="H62">
        <f t="shared" si="0"/>
        <v>83.333333333333343</v>
      </c>
      <c r="I62" s="3">
        <v>38.435000000000002</v>
      </c>
      <c r="K62">
        <f t="shared" ref="K62:K68" si="12">K61+7.5</f>
        <v>25</v>
      </c>
      <c r="L62">
        <f t="shared" si="10"/>
        <v>34.833020757985558</v>
      </c>
    </row>
    <row r="63" spans="1:12" x14ac:dyDescent="0.25">
      <c r="A63" s="1" t="s">
        <v>23</v>
      </c>
      <c r="B63" s="1">
        <v>0.31440000000000001</v>
      </c>
      <c r="C63" s="1"/>
      <c r="D63" s="1">
        <v>0.31680000000000003</v>
      </c>
      <c r="E63" s="3">
        <f t="shared" si="9"/>
        <v>2.4000000000000132E-3</v>
      </c>
      <c r="F63" s="1">
        <v>0.315</v>
      </c>
      <c r="G63" s="3">
        <f t="shared" si="11"/>
        <v>5.9999999999998943E-4</v>
      </c>
      <c r="H63">
        <f t="shared" si="0"/>
        <v>75.000000000000568</v>
      </c>
      <c r="I63" s="3">
        <v>16.323799999999999</v>
      </c>
      <c r="K63">
        <f t="shared" si="12"/>
        <v>32.5</v>
      </c>
      <c r="L63">
        <f t="shared" si="10"/>
        <v>13.766708167467469</v>
      </c>
    </row>
    <row r="64" spans="1:12" x14ac:dyDescent="0.25">
      <c r="A64" s="1" t="s">
        <v>30</v>
      </c>
      <c r="B64" s="1">
        <v>0.31859999999999999</v>
      </c>
      <c r="C64" s="1"/>
      <c r="D64" s="1">
        <v>0.32029999999999997</v>
      </c>
      <c r="E64" s="3">
        <f t="shared" si="9"/>
        <v>1.6999999999999793E-3</v>
      </c>
      <c r="F64" s="1">
        <v>0.31919999999999998</v>
      </c>
      <c r="G64" s="3">
        <f t="shared" si="11"/>
        <v>5.9999999999998943E-4</v>
      </c>
      <c r="H64">
        <f t="shared" si="0"/>
        <v>64.705882352941359</v>
      </c>
      <c r="I64" s="3">
        <v>11.5085</v>
      </c>
      <c r="K64">
        <f t="shared" si="12"/>
        <v>40</v>
      </c>
      <c r="L64">
        <f t="shared" si="10"/>
        <v>8.8153528033585911</v>
      </c>
    </row>
    <row r="65" spans="1:12" x14ac:dyDescent="0.25">
      <c r="A65" s="1" t="s">
        <v>31</v>
      </c>
      <c r="B65" s="1">
        <v>0.34229999999999999</v>
      </c>
      <c r="C65" s="1"/>
      <c r="D65" s="1">
        <v>0.34320000000000001</v>
      </c>
      <c r="E65" s="3">
        <f>D65-B65</f>
        <v>9.000000000000119E-4</v>
      </c>
      <c r="F65" s="1">
        <v>0.3427</v>
      </c>
      <c r="G65" s="3">
        <f t="shared" si="11"/>
        <v>4.0000000000001146E-4</v>
      </c>
      <c r="H65">
        <f t="shared" si="0"/>
        <v>55.555555555554868</v>
      </c>
      <c r="I65" s="3">
        <v>6.3213999999999997</v>
      </c>
      <c r="K65">
        <f t="shared" si="12"/>
        <v>47.5</v>
      </c>
      <c r="L65">
        <f t="shared" si="10"/>
        <v>4.2701749236367545</v>
      </c>
    </row>
    <row r="66" spans="1:12" x14ac:dyDescent="0.25">
      <c r="A66" s="1" t="s">
        <v>32</v>
      </c>
      <c r="B66" s="1">
        <v>0.35820000000000002</v>
      </c>
      <c r="C66" s="1"/>
      <c r="D66" s="1">
        <v>0.35859999999999997</v>
      </c>
      <c r="E66" s="3">
        <f t="shared" si="9"/>
        <v>3.9999999999995595E-4</v>
      </c>
      <c r="F66" s="1">
        <v>0.35849999999999999</v>
      </c>
      <c r="G66" s="3">
        <f t="shared" si="11"/>
        <v>2.9999999999996696E-4</v>
      </c>
      <c r="H66">
        <f t="shared" si="0"/>
        <v>25</v>
      </c>
      <c r="I66" s="3">
        <v>2.33</v>
      </c>
      <c r="K66">
        <f t="shared" si="12"/>
        <v>55</v>
      </c>
      <c r="L66">
        <f t="shared" si="10"/>
        <v>1.3361955256892326</v>
      </c>
    </row>
    <row r="67" spans="1:12" x14ac:dyDescent="0.25">
      <c r="A67" s="1" t="s">
        <v>33</v>
      </c>
      <c r="B67" s="1">
        <v>0.35049999999999998</v>
      </c>
      <c r="C67" s="1"/>
      <c r="D67" s="1">
        <v>0.3508</v>
      </c>
      <c r="E67" s="3">
        <f t="shared" si="9"/>
        <v>3.0000000000002247E-4</v>
      </c>
      <c r="F67" s="1">
        <v>0.35089999999999999</v>
      </c>
      <c r="G67" s="3">
        <f t="shared" si="11"/>
        <v>4.0000000000001146E-4</v>
      </c>
      <c r="H67">
        <f t="shared" si="0"/>
        <v>-33.333333333327175</v>
      </c>
      <c r="I67" s="3">
        <v>1.1141000000000001</v>
      </c>
      <c r="K67">
        <f t="shared" si="12"/>
        <v>62.5</v>
      </c>
      <c r="L67">
        <f t="shared" si="10"/>
        <v>0.51429435146822067</v>
      </c>
    </row>
    <row r="68" spans="1:12" x14ac:dyDescent="0.25">
      <c r="A68" s="1" t="s">
        <v>34</v>
      </c>
      <c r="B68" s="1">
        <v>0.30919999999999997</v>
      </c>
      <c r="C68" s="1"/>
      <c r="D68" s="1">
        <v>0.30980000000000002</v>
      </c>
      <c r="E68" s="3">
        <f>D68-B68</f>
        <v>6.0000000000004494E-4</v>
      </c>
      <c r="F68" s="1">
        <v>0.30969999999999998</v>
      </c>
      <c r="G68" s="3">
        <f>F68-B68</f>
        <v>5.0000000000000044E-4</v>
      </c>
      <c r="H68">
        <f t="shared" si="0"/>
        <v>16.666666666672839</v>
      </c>
      <c r="I68" s="3">
        <v>1.6315999999999999</v>
      </c>
      <c r="K68">
        <f t="shared" si="12"/>
        <v>70</v>
      </c>
      <c r="L68">
        <f t="shared" si="10"/>
        <v>0.55779718042237891</v>
      </c>
    </row>
    <row r="69" spans="1:12" x14ac:dyDescent="0.25">
      <c r="A69" s="3" t="s">
        <v>29</v>
      </c>
      <c r="B69" s="1"/>
      <c r="C69" s="1"/>
      <c r="D69" s="1"/>
      <c r="E69" s="4">
        <f>SUM(E54:E68)</f>
        <v>8.1400000000000083E-2</v>
      </c>
      <c r="F69" s="1"/>
      <c r="G69" s="4">
        <f>SUM(G54:G68)</f>
        <v>1.369999999999999E-2</v>
      </c>
      <c r="H69">
        <f t="shared" si="0"/>
        <v>83.169533169533196</v>
      </c>
      <c r="I69" s="4">
        <f>SUM(I54:I68)</f>
        <v>484.88279999999997</v>
      </c>
      <c r="L69" s="7">
        <f>SUM(L54:L68)</f>
        <v>462.92744802780538</v>
      </c>
    </row>
    <row r="70" spans="1:12" x14ac:dyDescent="0.25">
      <c r="L70" s="7">
        <f>I53/L69</f>
        <v>1.1364258097921238</v>
      </c>
    </row>
    <row r="72" spans="1:12" x14ac:dyDescent="0.25">
      <c r="A72" s="1"/>
      <c r="B72" s="1"/>
      <c r="C72" s="1"/>
      <c r="D72" s="9" t="s">
        <v>6</v>
      </c>
      <c r="E72" s="9"/>
      <c r="F72" s="9" t="s">
        <v>7</v>
      </c>
      <c r="G72" s="9"/>
      <c r="I72" s="3" t="s">
        <v>57</v>
      </c>
    </row>
    <row r="73" spans="1:12" x14ac:dyDescent="0.25">
      <c r="A73" s="1" t="s">
        <v>26</v>
      </c>
      <c r="B73" s="1" t="s">
        <v>3</v>
      </c>
      <c r="C73" s="1"/>
      <c r="D73" s="1" t="s">
        <v>4</v>
      </c>
      <c r="E73" s="3" t="s">
        <v>6</v>
      </c>
      <c r="F73" s="1" t="s">
        <v>5</v>
      </c>
      <c r="G73" s="3" t="s">
        <v>7</v>
      </c>
      <c r="H73" s="1" t="s">
        <v>56</v>
      </c>
      <c r="I73" s="4">
        <v>454.7441</v>
      </c>
      <c r="J73" t="s">
        <v>58</v>
      </c>
    </row>
    <row r="74" spans="1:12" x14ac:dyDescent="0.25">
      <c r="A74" s="1" t="s">
        <v>14</v>
      </c>
      <c r="B74" s="1">
        <v>0.28239999999999998</v>
      </c>
      <c r="C74" s="1"/>
      <c r="D74" s="1">
        <v>0.28370000000000001</v>
      </c>
      <c r="E74" s="3">
        <f>D74-B74</f>
        <v>1.3000000000000234E-3</v>
      </c>
      <c r="F74" s="1">
        <v>0.28270000000000001</v>
      </c>
      <c r="G74" s="3">
        <f>F74-B74</f>
        <v>3.0000000000002247E-4</v>
      </c>
      <c r="H74">
        <f t="shared" ref="H74:H109" si="13">100-G74/E74*100</f>
        <v>76.923076923075612</v>
      </c>
      <c r="I74" s="3">
        <v>6.9993999999999996</v>
      </c>
      <c r="K74">
        <v>10</v>
      </c>
      <c r="L74">
        <f>I74*COS(K74/180*3.142)</f>
        <v>6.893035878985696</v>
      </c>
    </row>
    <row r="75" spans="1:12" x14ac:dyDescent="0.25">
      <c r="A75" s="1" t="s">
        <v>15</v>
      </c>
      <c r="B75" s="1">
        <v>0.29380000000000001</v>
      </c>
      <c r="C75" s="1"/>
      <c r="D75" s="1">
        <v>0.29530000000000001</v>
      </c>
      <c r="E75" s="3">
        <f t="shared" ref="E75:E87" si="14">D75-B75</f>
        <v>1.5000000000000013E-3</v>
      </c>
      <c r="F75" s="1">
        <v>0.29430000000000001</v>
      </c>
      <c r="G75" s="3">
        <f t="shared" ref="G75:G87" si="15">F75-B75</f>
        <v>5.0000000000000044E-4</v>
      </c>
      <c r="H75">
        <f t="shared" si="13"/>
        <v>66.666666666666671</v>
      </c>
      <c r="I75" s="3">
        <v>7.5731999999999999</v>
      </c>
      <c r="K75">
        <v>10</v>
      </c>
      <c r="L75">
        <f t="shared" ref="L75:L88" si="16">I75*COS(K75/180*3.142)</f>
        <v>7.458116312646009</v>
      </c>
    </row>
    <row r="76" spans="1:12" x14ac:dyDescent="0.25">
      <c r="A76" s="1" t="s">
        <v>16</v>
      </c>
      <c r="B76" s="1">
        <v>0.3644</v>
      </c>
      <c r="C76" s="1"/>
      <c r="D76" s="1">
        <v>0.37140000000000001</v>
      </c>
      <c r="E76" s="3">
        <f t="shared" si="14"/>
        <v>7.0000000000000062E-3</v>
      </c>
      <c r="F76" s="1">
        <v>0.36520000000000002</v>
      </c>
      <c r="G76" s="3">
        <f t="shared" si="15"/>
        <v>8.0000000000002292E-4</v>
      </c>
      <c r="H76">
        <f t="shared" si="13"/>
        <v>88.571428571428257</v>
      </c>
      <c r="I76" s="3">
        <v>44.362499999999997</v>
      </c>
      <c r="K76">
        <v>10</v>
      </c>
      <c r="L76">
        <f t="shared" si="16"/>
        <v>43.688359599608958</v>
      </c>
    </row>
    <row r="77" spans="1:12" x14ac:dyDescent="0.25">
      <c r="A77" s="1" t="s">
        <v>17</v>
      </c>
      <c r="B77" s="1">
        <v>0.31190000000000001</v>
      </c>
      <c r="C77" s="1"/>
      <c r="D77" s="1">
        <v>0.31869999999999998</v>
      </c>
      <c r="E77" s="3">
        <f t="shared" si="14"/>
        <v>6.7999999999999727E-3</v>
      </c>
      <c r="F77" s="1">
        <v>0.31290000000000001</v>
      </c>
      <c r="G77" s="3">
        <f t="shared" si="15"/>
        <v>1.0000000000000009E-3</v>
      </c>
      <c r="H77">
        <f t="shared" si="13"/>
        <v>85.294117647058755</v>
      </c>
      <c r="I77" s="3">
        <v>39.238900000000001</v>
      </c>
      <c r="K77">
        <v>10</v>
      </c>
      <c r="L77">
        <f t="shared" si="16"/>
        <v>38.642618731881569</v>
      </c>
    </row>
    <row r="78" spans="1:12" x14ac:dyDescent="0.25">
      <c r="A78" s="1" t="s">
        <v>18</v>
      </c>
      <c r="B78" s="1">
        <v>0.3337</v>
      </c>
      <c r="C78" s="1"/>
      <c r="D78" s="1">
        <v>0.34660000000000002</v>
      </c>
      <c r="E78" s="3">
        <f t="shared" si="14"/>
        <v>1.2900000000000023E-2</v>
      </c>
      <c r="F78" s="1">
        <v>0.33510000000000001</v>
      </c>
      <c r="G78" s="3">
        <f>F78-B78</f>
        <v>1.4000000000000123E-3</v>
      </c>
      <c r="H78">
        <f t="shared" si="13"/>
        <v>89.14728682170535</v>
      </c>
      <c r="I78" s="3">
        <v>75.847999999999999</v>
      </c>
      <c r="K78">
        <v>10</v>
      </c>
      <c r="L78">
        <f t="shared" si="16"/>
        <v>74.695400369932727</v>
      </c>
    </row>
    <row r="79" spans="1:12" x14ac:dyDescent="0.25">
      <c r="A79" s="1" t="s">
        <v>19</v>
      </c>
      <c r="B79" s="1">
        <v>0.3548</v>
      </c>
      <c r="C79" s="1"/>
      <c r="D79" s="1">
        <v>0.36880000000000002</v>
      </c>
      <c r="E79" s="3">
        <f t="shared" si="14"/>
        <v>1.4000000000000012E-2</v>
      </c>
      <c r="F79" s="1">
        <v>0.35630000000000001</v>
      </c>
      <c r="G79" s="3">
        <f t="shared" si="15"/>
        <v>1.5000000000000013E-3</v>
      </c>
      <c r="H79">
        <f t="shared" si="13"/>
        <v>89.285714285714292</v>
      </c>
      <c r="I79" s="3">
        <v>87.235399999999998</v>
      </c>
      <c r="K79">
        <v>10</v>
      </c>
      <c r="L79">
        <f t="shared" si="16"/>
        <v>85.909755424417639</v>
      </c>
    </row>
    <row r="80" spans="1:12" x14ac:dyDescent="0.25">
      <c r="A80" s="1" t="s">
        <v>20</v>
      </c>
      <c r="B80" s="1">
        <v>0.37130000000000002</v>
      </c>
      <c r="C80" s="1"/>
      <c r="D80" s="1">
        <v>0.38390000000000002</v>
      </c>
      <c r="E80" s="3">
        <f t="shared" si="14"/>
        <v>1.26E-2</v>
      </c>
      <c r="F80" s="1">
        <v>0.37259999999999999</v>
      </c>
      <c r="G80" s="3">
        <f t="shared" si="15"/>
        <v>1.2999999999999678E-3</v>
      </c>
      <c r="H80">
        <f t="shared" si="13"/>
        <v>89.682539682539939</v>
      </c>
      <c r="I80" s="3">
        <v>76.981800000000007</v>
      </c>
      <c r="K80">
        <f>K79+6.66667</f>
        <v>16.66667</v>
      </c>
      <c r="L80">
        <f t="shared" si="16"/>
        <v>73.746922956502416</v>
      </c>
    </row>
    <row r="81" spans="1:12" x14ac:dyDescent="0.25">
      <c r="A81" s="1" t="s">
        <v>21</v>
      </c>
      <c r="B81" s="1">
        <v>0.31730000000000003</v>
      </c>
      <c r="C81" s="1"/>
      <c r="D81" s="1">
        <v>0.32929999999999998</v>
      </c>
      <c r="E81" s="3">
        <f t="shared" si="14"/>
        <v>1.1999999999999955E-2</v>
      </c>
      <c r="F81" s="1">
        <v>0.31869999999999998</v>
      </c>
      <c r="G81" s="3">
        <f t="shared" si="15"/>
        <v>1.3999999999999568E-3</v>
      </c>
      <c r="H81">
        <f t="shared" si="13"/>
        <v>88.333333333333655</v>
      </c>
      <c r="I81" s="3">
        <v>83.573800000000006</v>
      </c>
      <c r="K81">
        <f t="shared" ref="K81:K87" si="17">K80+6.66667</f>
        <v>23.33334</v>
      </c>
      <c r="L81">
        <f t="shared" si="16"/>
        <v>76.73705739595691</v>
      </c>
    </row>
    <row r="82" spans="1:12" x14ac:dyDescent="0.25">
      <c r="A82" s="1" t="s">
        <v>22</v>
      </c>
      <c r="B82" s="1">
        <v>0.32469999999999999</v>
      </c>
      <c r="C82" s="1"/>
      <c r="D82" s="1">
        <v>0.3296</v>
      </c>
      <c r="E82" s="3">
        <f>D82-B82</f>
        <v>4.9000000000000155E-3</v>
      </c>
      <c r="F82" s="1">
        <v>0.3256</v>
      </c>
      <c r="G82" s="3">
        <f t="shared" si="15"/>
        <v>9.000000000000119E-4</v>
      </c>
      <c r="H82">
        <f t="shared" si="13"/>
        <v>81.632653061224303</v>
      </c>
      <c r="I82" s="3">
        <v>34.1205</v>
      </c>
      <c r="K82">
        <f t="shared" si="17"/>
        <v>30.00001</v>
      </c>
      <c r="L82">
        <f t="shared" si="16"/>
        <v>29.548058504817575</v>
      </c>
    </row>
    <row r="83" spans="1:12" x14ac:dyDescent="0.25">
      <c r="A83" s="1" t="s">
        <v>23</v>
      </c>
      <c r="B83" s="1">
        <v>0.31369999999999998</v>
      </c>
      <c r="C83" s="1"/>
      <c r="D83" s="1">
        <v>0.31690000000000002</v>
      </c>
      <c r="E83" s="3">
        <f t="shared" si="14"/>
        <v>3.2000000000000361E-3</v>
      </c>
      <c r="F83" s="1">
        <v>0.31430000000000002</v>
      </c>
      <c r="G83" s="3">
        <f t="shared" si="15"/>
        <v>6.0000000000004494E-4</v>
      </c>
      <c r="H83">
        <f t="shared" si="13"/>
        <v>81.249999999998806</v>
      </c>
      <c r="I83" s="3">
        <v>22.0717</v>
      </c>
      <c r="K83">
        <f t="shared" si="17"/>
        <v>36.666679999999999</v>
      </c>
      <c r="L83">
        <f t="shared" si="16"/>
        <v>17.703125669637426</v>
      </c>
    </row>
    <row r="84" spans="1:12" x14ac:dyDescent="0.25">
      <c r="A84" s="1" t="s">
        <v>30</v>
      </c>
      <c r="B84" s="1">
        <v>0.34189999999999998</v>
      </c>
      <c r="C84" s="1"/>
      <c r="D84" s="1">
        <v>0.34339999999999998</v>
      </c>
      <c r="E84" s="3">
        <f t="shared" si="14"/>
        <v>1.5000000000000013E-3</v>
      </c>
      <c r="F84" s="1">
        <v>0.34239999999999998</v>
      </c>
      <c r="G84" s="3">
        <f t="shared" si="15"/>
        <v>5.0000000000000044E-4</v>
      </c>
      <c r="H84">
        <f t="shared" si="13"/>
        <v>66.666666666666671</v>
      </c>
      <c r="I84" s="3">
        <v>12.577</v>
      </c>
      <c r="K84">
        <f t="shared" si="17"/>
        <v>43.333349999999996</v>
      </c>
      <c r="L84">
        <f t="shared" si="16"/>
        <v>9.1473293505491196</v>
      </c>
    </row>
    <row r="85" spans="1:12" x14ac:dyDescent="0.25">
      <c r="A85" s="1" t="s">
        <v>31</v>
      </c>
      <c r="B85" s="1">
        <v>0.2974</v>
      </c>
      <c r="C85" s="1"/>
      <c r="D85" s="1">
        <v>0.29820000000000002</v>
      </c>
      <c r="E85" s="3">
        <f t="shared" si="14"/>
        <v>8.0000000000002292E-4</v>
      </c>
      <c r="F85" s="1">
        <v>0.29770000000000002</v>
      </c>
      <c r="G85" s="3">
        <f t="shared" si="15"/>
        <v>3.0000000000002247E-4</v>
      </c>
      <c r="H85">
        <f t="shared" si="13"/>
        <v>62.499999999998266</v>
      </c>
      <c r="I85" s="3">
        <v>5.6643999999999997</v>
      </c>
      <c r="K85">
        <f t="shared" si="17"/>
        <v>50.000019999999992</v>
      </c>
      <c r="L85">
        <f t="shared" si="16"/>
        <v>3.6405136118142956</v>
      </c>
    </row>
    <row r="86" spans="1:12" x14ac:dyDescent="0.25">
      <c r="A86" s="1" t="s">
        <v>32</v>
      </c>
      <c r="B86" s="1">
        <v>0.2994</v>
      </c>
      <c r="C86" s="1"/>
      <c r="D86" s="1">
        <v>0.3</v>
      </c>
      <c r="E86" s="3">
        <f t="shared" si="14"/>
        <v>5.9999999999998943E-4</v>
      </c>
      <c r="F86" s="1">
        <v>0.29970000000000002</v>
      </c>
      <c r="G86" s="3">
        <f t="shared" si="15"/>
        <v>3.0000000000002247E-4</v>
      </c>
      <c r="H86">
        <f t="shared" si="13"/>
        <v>49.999999999995367</v>
      </c>
      <c r="I86" s="3">
        <v>3.1522000000000001</v>
      </c>
      <c r="K86">
        <f t="shared" si="17"/>
        <v>56.666689999999988</v>
      </c>
      <c r="L86">
        <f t="shared" si="16"/>
        <v>1.7318233811118615</v>
      </c>
    </row>
    <row r="87" spans="1:12" x14ac:dyDescent="0.25">
      <c r="A87" s="1" t="s">
        <v>33</v>
      </c>
      <c r="B87" s="1">
        <v>0.27500000000000002</v>
      </c>
      <c r="C87" s="1"/>
      <c r="D87" s="1">
        <v>0.27529999999999999</v>
      </c>
      <c r="E87" s="3">
        <f t="shared" si="14"/>
        <v>2.9999999999996696E-4</v>
      </c>
      <c r="F87" s="1">
        <v>0.2752</v>
      </c>
      <c r="G87" s="3">
        <f t="shared" si="15"/>
        <v>1.9999999999997797E-4</v>
      </c>
      <c r="H87">
        <f t="shared" si="13"/>
        <v>33.333333333333343</v>
      </c>
      <c r="I87" s="3">
        <v>1.5758000000000001</v>
      </c>
      <c r="K87">
        <f t="shared" si="17"/>
        <v>63.333359999999985</v>
      </c>
      <c r="L87">
        <f t="shared" si="16"/>
        <v>0.7070152562321127</v>
      </c>
    </row>
    <row r="88" spans="1:12" x14ac:dyDescent="0.25">
      <c r="A88" s="1" t="s">
        <v>34</v>
      </c>
      <c r="B88" s="1">
        <v>0.27460000000000001</v>
      </c>
      <c r="C88" s="1"/>
      <c r="D88" s="1">
        <v>0.27500000000000002</v>
      </c>
      <c r="E88" s="3">
        <f>D88-B88</f>
        <v>4.0000000000001146E-4</v>
      </c>
      <c r="F88" s="1">
        <v>0.27489999999999998</v>
      </c>
      <c r="G88" s="3">
        <f>F88-B88</f>
        <v>2.9999999999996696E-4</v>
      </c>
      <c r="H88">
        <f t="shared" si="13"/>
        <v>25.000000000010402</v>
      </c>
      <c r="I88" s="3">
        <v>1.0246</v>
      </c>
      <c r="K88">
        <v>70</v>
      </c>
      <c r="L88">
        <f t="shared" si="16"/>
        <v>0.35028131347191066</v>
      </c>
    </row>
    <row r="89" spans="1:12" x14ac:dyDescent="0.25">
      <c r="A89" s="3" t="s">
        <v>29</v>
      </c>
      <c r="B89" s="1"/>
      <c r="C89" s="1"/>
      <c r="D89" s="1"/>
      <c r="E89" s="4">
        <f>SUM(E74:E88)</f>
        <v>7.9800000000000038E-2</v>
      </c>
      <c r="F89" s="1"/>
      <c r="G89" s="4">
        <f>SUM(G74:G88)</f>
        <v>1.1300000000000032E-2</v>
      </c>
      <c r="H89">
        <f t="shared" si="13"/>
        <v>85.839598997493709</v>
      </c>
      <c r="I89" s="4">
        <f>SUM(I74:I88)</f>
        <v>501.99920000000003</v>
      </c>
      <c r="L89" s="7">
        <f>SUM(L74:L88)</f>
        <v>470.5994137575662</v>
      </c>
    </row>
    <row r="90" spans="1:12" x14ac:dyDescent="0.25">
      <c r="A90" s="1"/>
      <c r="B90" s="1"/>
      <c r="C90" s="1"/>
      <c r="D90" s="1"/>
      <c r="F90" s="1"/>
      <c r="L90" s="7">
        <f>I73/L89</f>
        <v>0.9663082585867091</v>
      </c>
    </row>
    <row r="92" spans="1:12" x14ac:dyDescent="0.25">
      <c r="A92" s="1"/>
      <c r="B92" s="1"/>
      <c r="C92" s="1"/>
      <c r="D92" s="9" t="s">
        <v>6</v>
      </c>
      <c r="E92" s="9"/>
      <c r="F92" s="9" t="s">
        <v>7</v>
      </c>
      <c r="G92" s="9"/>
      <c r="I92" s="3" t="s">
        <v>57</v>
      </c>
    </row>
    <row r="93" spans="1:12" x14ac:dyDescent="0.25">
      <c r="A93" s="1" t="s">
        <v>27</v>
      </c>
      <c r="B93" s="1" t="s">
        <v>3</v>
      </c>
      <c r="C93" s="1"/>
      <c r="D93" s="1" t="s">
        <v>4</v>
      </c>
      <c r="E93" s="3" t="s">
        <v>6</v>
      </c>
      <c r="F93" s="1" t="s">
        <v>5</v>
      </c>
      <c r="G93" s="3" t="s">
        <v>7</v>
      </c>
      <c r="H93" s="1" t="s">
        <v>56</v>
      </c>
      <c r="I93" s="4">
        <v>444.77</v>
      </c>
      <c r="J93" t="s">
        <v>58</v>
      </c>
    </row>
    <row r="94" spans="1:12" x14ac:dyDescent="0.25">
      <c r="A94" s="1" t="s">
        <v>14</v>
      </c>
      <c r="B94" s="1">
        <v>0.29699999999999999</v>
      </c>
      <c r="C94" s="1"/>
      <c r="D94" s="1">
        <v>0.29820000000000002</v>
      </c>
      <c r="E94" s="3">
        <f>D94-B94</f>
        <v>1.2000000000000344E-3</v>
      </c>
      <c r="F94" s="1">
        <v>0.29730000000000001</v>
      </c>
      <c r="G94" s="3">
        <f>F94-B94</f>
        <v>3.0000000000002247E-4</v>
      </c>
      <c r="H94">
        <f t="shared" si="13"/>
        <v>74.999999999998849</v>
      </c>
      <c r="I94" s="3">
        <v>7.9523000000000001</v>
      </c>
      <c r="K94">
        <v>10</v>
      </c>
      <c r="L94">
        <f>I94*COS(K94/180*3.142)</f>
        <v>7.8314554419604478</v>
      </c>
    </row>
    <row r="95" spans="1:12" x14ac:dyDescent="0.25">
      <c r="A95" s="1" t="s">
        <v>15</v>
      </c>
      <c r="B95" s="1">
        <v>0.44700000000000001</v>
      </c>
      <c r="C95" s="1"/>
      <c r="D95" s="1">
        <v>0.44819999999999999</v>
      </c>
      <c r="E95" s="3">
        <f t="shared" ref="E95:E107" si="18">D95-B95</f>
        <v>1.1999999999999789E-3</v>
      </c>
      <c r="F95" s="1">
        <v>0.44719999999999999</v>
      </c>
      <c r="G95" s="3">
        <f t="shared" ref="G95:G107" si="19">F95-B95</f>
        <v>1.9999999999997797E-4</v>
      </c>
      <c r="H95">
        <f t="shared" si="13"/>
        <v>83.333333333334878</v>
      </c>
      <c r="I95" s="3">
        <v>7.9526000000000003</v>
      </c>
      <c r="K95">
        <v>10</v>
      </c>
      <c r="L95">
        <f t="shared" ref="L95:L108" si="20">I95*COS(K95/180*3.142)</f>
        <v>7.8317508831073601</v>
      </c>
    </row>
    <row r="96" spans="1:12" x14ac:dyDescent="0.25">
      <c r="A96" s="1" t="s">
        <v>16</v>
      </c>
      <c r="B96" s="1">
        <v>0.39460000000000001</v>
      </c>
      <c r="C96" s="1"/>
      <c r="D96" s="1">
        <v>0.4012</v>
      </c>
      <c r="E96" s="3">
        <f t="shared" si="18"/>
        <v>6.5999999999999948E-3</v>
      </c>
      <c r="F96" s="1">
        <v>0.39539999999999997</v>
      </c>
      <c r="G96" s="3">
        <f>F96-B96</f>
        <v>7.999999999999674E-4</v>
      </c>
      <c r="H96">
        <f t="shared" si="13"/>
        <v>87.878787878788359</v>
      </c>
      <c r="I96" s="3">
        <v>40.686700000000002</v>
      </c>
      <c r="K96">
        <v>10</v>
      </c>
      <c r="L96">
        <f t="shared" si="20"/>
        <v>40.068417706878783</v>
      </c>
    </row>
    <row r="97" spans="1:12" x14ac:dyDescent="0.25">
      <c r="A97" s="1" t="s">
        <v>17</v>
      </c>
      <c r="B97" s="1">
        <v>0.35310000000000002</v>
      </c>
      <c r="C97" s="1"/>
      <c r="D97" s="1">
        <v>0.35970000000000002</v>
      </c>
      <c r="E97" s="3">
        <f t="shared" si="18"/>
        <v>6.5999999999999948E-3</v>
      </c>
      <c r="F97" s="1">
        <v>0.35399999999999998</v>
      </c>
      <c r="G97" s="3">
        <f t="shared" si="19"/>
        <v>8.9999999999995639E-4</v>
      </c>
      <c r="H97">
        <f t="shared" si="13"/>
        <v>86.363636363637013</v>
      </c>
      <c r="I97" s="3">
        <v>41.3459</v>
      </c>
      <c r="K97">
        <v>10</v>
      </c>
      <c r="L97">
        <f t="shared" si="20"/>
        <v>40.717600387026707</v>
      </c>
    </row>
    <row r="98" spans="1:12" x14ac:dyDescent="0.25">
      <c r="A98" s="1" t="s">
        <v>18</v>
      </c>
      <c r="B98" s="1">
        <v>0.33639999999999998</v>
      </c>
      <c r="C98" s="1"/>
      <c r="D98" s="1">
        <v>0.34820000000000001</v>
      </c>
      <c r="E98" s="3">
        <f t="shared" si="18"/>
        <v>1.1800000000000033E-2</v>
      </c>
      <c r="F98" s="1">
        <v>0.33760000000000001</v>
      </c>
      <c r="G98" s="3">
        <f t="shared" si="19"/>
        <v>1.2000000000000344E-3</v>
      </c>
      <c r="H98">
        <f t="shared" si="13"/>
        <v>89.830508474576007</v>
      </c>
      <c r="I98" s="3">
        <v>75.213200000000001</v>
      </c>
      <c r="K98">
        <v>10</v>
      </c>
      <c r="L98">
        <f t="shared" si="20"/>
        <v>74.070246903066973</v>
      </c>
    </row>
    <row r="99" spans="1:12" x14ac:dyDescent="0.25">
      <c r="A99" s="1" t="s">
        <v>19</v>
      </c>
      <c r="B99" s="1">
        <v>0.3649</v>
      </c>
      <c r="C99" s="1"/>
      <c r="D99" s="1">
        <v>0.37809999999999999</v>
      </c>
      <c r="E99" s="3">
        <f t="shared" si="18"/>
        <v>1.319999999999999E-2</v>
      </c>
      <c r="F99" s="1">
        <v>0.36630000000000001</v>
      </c>
      <c r="G99" s="3">
        <f t="shared" si="19"/>
        <v>1.4000000000000123E-3</v>
      </c>
      <c r="H99">
        <f t="shared" si="13"/>
        <v>89.393939393939291</v>
      </c>
      <c r="I99" s="3">
        <v>81.720799999999997</v>
      </c>
      <c r="K99">
        <v>10</v>
      </c>
      <c r="L99">
        <f t="shared" si="20"/>
        <v>80.478956261881635</v>
      </c>
    </row>
    <row r="100" spans="1:12" x14ac:dyDescent="0.25">
      <c r="A100" s="1" t="s">
        <v>20</v>
      </c>
      <c r="B100" s="1">
        <v>0.29609999999999997</v>
      </c>
      <c r="C100" s="1"/>
      <c r="D100" s="1">
        <v>0.30959999999999999</v>
      </c>
      <c r="E100" s="3">
        <f>D100-B100</f>
        <v>1.3500000000000012E-2</v>
      </c>
      <c r="F100" s="1">
        <v>0.29770000000000002</v>
      </c>
      <c r="G100" s="3">
        <f t="shared" si="19"/>
        <v>1.6000000000000458E-3</v>
      </c>
      <c r="H100">
        <f t="shared" si="13"/>
        <v>88.148148148147811</v>
      </c>
      <c r="I100" s="3">
        <v>88.406199999999998</v>
      </c>
      <c r="K100">
        <v>10</v>
      </c>
      <c r="L100">
        <f t="shared" si="20"/>
        <v>87.0627637404328</v>
      </c>
    </row>
    <row r="101" spans="1:12" x14ac:dyDescent="0.25">
      <c r="A101" s="1" t="s">
        <v>21</v>
      </c>
      <c r="B101" s="1">
        <v>0.2671</v>
      </c>
      <c r="C101" s="1"/>
      <c r="D101" s="1">
        <v>0.27700000000000002</v>
      </c>
      <c r="E101" s="3">
        <f t="shared" si="18"/>
        <v>9.9000000000000199E-3</v>
      </c>
      <c r="F101" s="1">
        <v>0.26819999999999999</v>
      </c>
      <c r="G101" s="3">
        <f t="shared" si="19"/>
        <v>1.0999999999999899E-3</v>
      </c>
      <c r="H101">
        <f t="shared" si="13"/>
        <v>88.888888888889014</v>
      </c>
      <c r="I101" s="3">
        <v>68.621300000000005</v>
      </c>
      <c r="K101">
        <f>K100+7.5</f>
        <v>17.5</v>
      </c>
      <c r="L101">
        <f t="shared" si="20"/>
        <v>65.444479737624064</v>
      </c>
    </row>
    <row r="102" spans="1:12" x14ac:dyDescent="0.25">
      <c r="A102" s="1" t="s">
        <v>22</v>
      </c>
      <c r="B102" s="1">
        <v>0.34899999999999998</v>
      </c>
      <c r="C102" s="1"/>
      <c r="D102" s="1">
        <v>0.35420000000000001</v>
      </c>
      <c r="E102" s="3">
        <f t="shared" si="18"/>
        <v>5.2000000000000379E-3</v>
      </c>
      <c r="F102" s="1">
        <v>0.34970000000000001</v>
      </c>
      <c r="G102" s="3">
        <f t="shared" si="19"/>
        <v>7.0000000000003393E-4</v>
      </c>
      <c r="H102">
        <f t="shared" si="13"/>
        <v>86.538461538460979</v>
      </c>
      <c r="I102" s="3">
        <v>33.781100000000002</v>
      </c>
      <c r="K102">
        <f t="shared" ref="K102:K108" si="21">K101+7.5</f>
        <v>25</v>
      </c>
      <c r="L102">
        <f t="shared" si="20"/>
        <v>30.615266229415528</v>
      </c>
    </row>
    <row r="103" spans="1:12" x14ac:dyDescent="0.25">
      <c r="A103" s="1" t="s">
        <v>23</v>
      </c>
      <c r="B103" s="1">
        <v>0.28599999999999998</v>
      </c>
      <c r="C103" s="1"/>
      <c r="D103" s="1">
        <v>0.28920000000000001</v>
      </c>
      <c r="E103" s="3">
        <f t="shared" si="18"/>
        <v>3.2000000000000361E-3</v>
      </c>
      <c r="F103" s="1">
        <v>0.28660000000000002</v>
      </c>
      <c r="G103" s="3">
        <f t="shared" si="19"/>
        <v>6.0000000000004494E-4</v>
      </c>
      <c r="H103">
        <f t="shared" si="13"/>
        <v>81.249999999998806</v>
      </c>
      <c r="I103" s="3">
        <v>22.4925</v>
      </c>
      <c r="K103">
        <f t="shared" si="21"/>
        <v>32.5</v>
      </c>
      <c r="L103">
        <f t="shared" si="20"/>
        <v>18.969093192563133</v>
      </c>
    </row>
    <row r="104" spans="1:12" x14ac:dyDescent="0.25">
      <c r="A104" s="1" t="s">
        <v>30</v>
      </c>
      <c r="B104" s="1">
        <v>0.33360000000000001</v>
      </c>
      <c r="C104" s="1"/>
      <c r="D104" s="1">
        <v>0.33479999999999999</v>
      </c>
      <c r="E104" s="3">
        <f t="shared" si="18"/>
        <v>1.1999999999999789E-3</v>
      </c>
      <c r="F104" s="1">
        <v>0.33389999999999997</v>
      </c>
      <c r="G104" s="3">
        <f t="shared" si="19"/>
        <v>2.9999999999996696E-4</v>
      </c>
      <c r="H104">
        <f t="shared" si="13"/>
        <v>75.000000000002316</v>
      </c>
      <c r="I104" s="3">
        <v>11.933</v>
      </c>
      <c r="K104">
        <f t="shared" si="21"/>
        <v>40</v>
      </c>
      <c r="L104">
        <f t="shared" si="20"/>
        <v>9.1405139681520691</v>
      </c>
    </row>
    <row r="105" spans="1:12" x14ac:dyDescent="0.25">
      <c r="A105" s="1" t="s">
        <v>31</v>
      </c>
      <c r="B105" s="1">
        <v>0.30640000000000001</v>
      </c>
      <c r="C105" s="1"/>
      <c r="D105" s="1">
        <v>0.30709999999999998</v>
      </c>
      <c r="E105" s="3">
        <f t="shared" si="18"/>
        <v>6.9999999999997842E-4</v>
      </c>
      <c r="F105" s="1">
        <v>0.30669999999999997</v>
      </c>
      <c r="G105" s="3">
        <f t="shared" si="19"/>
        <v>2.9999999999996696E-4</v>
      </c>
      <c r="H105">
        <f t="shared" si="13"/>
        <v>57.142857142860542</v>
      </c>
      <c r="I105" s="3">
        <v>5.5952000000000002</v>
      </c>
      <c r="K105">
        <f t="shared" si="21"/>
        <v>47.5</v>
      </c>
      <c r="L105">
        <f t="shared" si="20"/>
        <v>3.7796188712519965</v>
      </c>
    </row>
    <row r="106" spans="1:12" x14ac:dyDescent="0.25">
      <c r="A106" s="1" t="s">
        <v>32</v>
      </c>
      <c r="B106" s="1">
        <v>0.3397</v>
      </c>
      <c r="C106" s="1"/>
      <c r="D106" s="1">
        <v>0.34010000000000001</v>
      </c>
      <c r="E106" s="3">
        <f t="shared" si="18"/>
        <v>4.0000000000001146E-4</v>
      </c>
      <c r="F106" s="1">
        <v>0.34</v>
      </c>
      <c r="G106" s="3">
        <f t="shared" si="19"/>
        <v>3.0000000000002247E-4</v>
      </c>
      <c r="H106">
        <f t="shared" si="13"/>
        <v>24.999999999996533</v>
      </c>
      <c r="I106" s="3">
        <v>2.8264</v>
      </c>
      <c r="K106">
        <f t="shared" si="21"/>
        <v>55</v>
      </c>
      <c r="L106">
        <f t="shared" si="20"/>
        <v>1.6208682548532389</v>
      </c>
    </row>
    <row r="107" spans="1:12" x14ac:dyDescent="0.25">
      <c r="A107" s="1" t="s">
        <v>33</v>
      </c>
      <c r="B107" s="1">
        <v>0.41760000000000003</v>
      </c>
      <c r="C107" s="1"/>
      <c r="D107" s="1">
        <v>0.41830000000000001</v>
      </c>
      <c r="E107" s="3">
        <f t="shared" si="18"/>
        <v>6.9999999999997842E-4</v>
      </c>
      <c r="F107" s="1">
        <v>0.41810000000000003</v>
      </c>
      <c r="G107" s="3">
        <f t="shared" si="19"/>
        <v>5.0000000000000044E-4</v>
      </c>
      <c r="H107">
        <f t="shared" si="13"/>
        <v>28.57142857142631</v>
      </c>
      <c r="I107" s="3">
        <v>1.9502999999999999</v>
      </c>
      <c r="K107">
        <f t="shared" si="21"/>
        <v>62.5</v>
      </c>
      <c r="L107">
        <f t="shared" si="20"/>
        <v>0.90030362953816589</v>
      </c>
    </row>
    <row r="108" spans="1:12" x14ac:dyDescent="0.25">
      <c r="A108" s="1" t="s">
        <v>34</v>
      </c>
      <c r="B108" s="1">
        <v>0.44130000000000003</v>
      </c>
      <c r="C108" s="1"/>
      <c r="D108" s="1">
        <v>0.44140000000000001</v>
      </c>
      <c r="E108" s="3">
        <f>D108-B108</f>
        <v>9.9999999999988987E-5</v>
      </c>
      <c r="F108" s="1">
        <v>0.44140000000000001</v>
      </c>
      <c r="G108" s="3">
        <f>F108-B108</f>
        <v>9.9999999999988987E-5</v>
      </c>
      <c r="H108">
        <f t="shared" si="13"/>
        <v>0</v>
      </c>
      <c r="I108" s="3">
        <v>0.39404</v>
      </c>
      <c r="K108">
        <f t="shared" si="21"/>
        <v>70</v>
      </c>
      <c r="L108">
        <f t="shared" si="20"/>
        <v>0.13471095916501238</v>
      </c>
    </row>
    <row r="109" spans="1:12" x14ac:dyDescent="0.25">
      <c r="A109" s="3" t="s">
        <v>29</v>
      </c>
      <c r="B109" s="1"/>
      <c r="C109" s="1"/>
      <c r="D109" s="1"/>
      <c r="E109" s="4">
        <f>SUM(E94:E108)</f>
        <v>7.5500000000000067E-2</v>
      </c>
      <c r="F109" s="1"/>
      <c r="G109" s="4">
        <f>SUM(G94:G108)</f>
        <v>1.0300000000000031E-2</v>
      </c>
      <c r="H109">
        <f t="shared" si="13"/>
        <v>86.357615894039711</v>
      </c>
      <c r="I109" s="4">
        <f>SUM(I94:I108)</f>
        <v>490.87153999999998</v>
      </c>
      <c r="L109" s="7">
        <f>SUM(L94:L108)</f>
        <v>468.66604616691791</v>
      </c>
    </row>
    <row r="110" spans="1:12" x14ac:dyDescent="0.25">
      <c r="L110" s="7">
        <f>I93/L109</f>
        <v>0.94901263626337629</v>
      </c>
    </row>
    <row r="111" spans="1:12" x14ac:dyDescent="0.25">
      <c r="A111" s="1"/>
      <c r="B111" s="1"/>
      <c r="C111" s="1"/>
      <c r="D111" s="1"/>
      <c r="F111" s="1"/>
    </row>
    <row r="112" spans="1:12" x14ac:dyDescent="0.25">
      <c r="A112" s="1"/>
      <c r="B112" s="1"/>
      <c r="C112" s="1"/>
      <c r="D112" s="1"/>
      <c r="F112" s="1"/>
      <c r="L112" s="7">
        <f>AVERAGE(L32,L51,L70,L90,L110)</f>
        <v>1.0614920621649893</v>
      </c>
    </row>
    <row r="113" spans="1:8" x14ac:dyDescent="0.25">
      <c r="A113" s="1"/>
      <c r="B113" s="1"/>
      <c r="C113" s="1"/>
      <c r="D113" s="1"/>
      <c r="F113" s="1"/>
    </row>
    <row r="114" spans="1:8" x14ac:dyDescent="0.25">
      <c r="A114" s="1"/>
      <c r="B114" s="1"/>
      <c r="C114" s="1"/>
      <c r="D114" s="1"/>
      <c r="F114" s="1"/>
    </row>
    <row r="115" spans="1:8" x14ac:dyDescent="0.25">
      <c r="A115" s="1"/>
      <c r="B115" s="1"/>
      <c r="C115" s="1"/>
      <c r="D115" s="1"/>
      <c r="F115" s="1"/>
    </row>
    <row r="116" spans="1:8" x14ac:dyDescent="0.25">
      <c r="A116" s="1"/>
      <c r="B116" s="1"/>
      <c r="C116" s="1"/>
      <c r="D116" s="1"/>
      <c r="F116" s="1"/>
      <c r="H116" s="1"/>
    </row>
    <row r="117" spans="1:8" x14ac:dyDescent="0.25">
      <c r="A117" s="1"/>
      <c r="B117" s="1"/>
      <c r="C117" s="1"/>
      <c r="D117" s="1"/>
      <c r="F117" s="1"/>
      <c r="H117" s="1"/>
    </row>
    <row r="118" spans="1:8" x14ac:dyDescent="0.25">
      <c r="A118" s="1"/>
      <c r="B118" s="1"/>
      <c r="C118" s="1"/>
      <c r="D118" s="1"/>
      <c r="F118" s="1"/>
      <c r="H118" s="1"/>
    </row>
    <row r="119" spans="1:8" x14ac:dyDescent="0.25">
      <c r="A119" s="1"/>
      <c r="B119" s="1"/>
      <c r="C119" s="1"/>
      <c r="D119" s="1"/>
      <c r="F119" s="1"/>
      <c r="H119" s="1"/>
    </row>
    <row r="120" spans="1:8" x14ac:dyDescent="0.25">
      <c r="A120" s="1"/>
      <c r="B120" s="1"/>
      <c r="C120" s="1"/>
      <c r="D120" s="1"/>
      <c r="F120" s="1"/>
      <c r="H120" s="1"/>
    </row>
    <row r="121" spans="1:8" x14ac:dyDescent="0.25">
      <c r="A121" s="1"/>
      <c r="B121" s="1"/>
      <c r="C121" s="1"/>
      <c r="D121" s="1"/>
      <c r="F121" s="1"/>
      <c r="H121" s="1"/>
    </row>
    <row r="122" spans="1:8" x14ac:dyDescent="0.25">
      <c r="A122" s="1"/>
      <c r="B122" s="1"/>
      <c r="C122" s="1"/>
      <c r="D122" s="1"/>
      <c r="F122" s="1"/>
      <c r="H122" s="1"/>
    </row>
    <row r="123" spans="1:8" x14ac:dyDescent="0.25">
      <c r="A123" s="1"/>
      <c r="B123" s="1"/>
      <c r="C123" s="1"/>
      <c r="D123" s="1"/>
      <c r="F123" s="1"/>
      <c r="H123" s="1"/>
    </row>
    <row r="124" spans="1:8" x14ac:dyDescent="0.25">
      <c r="A124" s="1"/>
      <c r="B124" s="1"/>
      <c r="C124" s="1"/>
      <c r="D124" s="1"/>
      <c r="F124" s="1"/>
      <c r="H124" s="1"/>
    </row>
    <row r="125" spans="1:8" x14ac:dyDescent="0.25">
      <c r="A125" s="1"/>
      <c r="B125" s="1"/>
      <c r="C125" s="1"/>
      <c r="D125" s="1"/>
      <c r="F125" s="1"/>
      <c r="H125" s="1"/>
    </row>
    <row r="126" spans="1:8" x14ac:dyDescent="0.25">
      <c r="A126" s="1"/>
      <c r="B126" s="1"/>
      <c r="C126" s="1"/>
      <c r="D126" s="1"/>
      <c r="F126" s="1"/>
      <c r="H126" s="1"/>
    </row>
    <row r="127" spans="1:8" x14ac:dyDescent="0.25">
      <c r="A127" s="1"/>
      <c r="B127" s="1"/>
      <c r="C127" s="1"/>
      <c r="D127" s="1"/>
      <c r="F127" s="1"/>
      <c r="H127" s="1"/>
    </row>
    <row r="128" spans="1:8" x14ac:dyDescent="0.25">
      <c r="A128" s="1"/>
      <c r="B128" s="1"/>
      <c r="C128" s="1"/>
      <c r="D128" s="1"/>
      <c r="F128" s="1"/>
      <c r="H128" s="1"/>
    </row>
    <row r="129" spans="1:8" x14ac:dyDescent="0.25">
      <c r="A129" s="1"/>
      <c r="B129" s="1"/>
      <c r="C129" s="1"/>
      <c r="D129" s="1"/>
      <c r="F129" s="1"/>
      <c r="H129" s="1"/>
    </row>
    <row r="130" spans="1:8" x14ac:dyDescent="0.25">
      <c r="A130" s="1"/>
      <c r="B130" s="1"/>
      <c r="C130" s="1"/>
      <c r="D130" s="1"/>
      <c r="F130" s="1"/>
      <c r="H130" s="1"/>
    </row>
    <row r="131" spans="1:8" x14ac:dyDescent="0.25">
      <c r="A131" s="1"/>
      <c r="B131" s="1"/>
      <c r="C131" s="1"/>
      <c r="D131" s="1"/>
      <c r="F131" s="1"/>
      <c r="H131" s="1"/>
    </row>
    <row r="132" spans="1:8" x14ac:dyDescent="0.25">
      <c r="A132" s="1"/>
      <c r="B132" s="1"/>
      <c r="C132" s="1"/>
      <c r="D132" s="1"/>
      <c r="F132" s="1"/>
      <c r="H132" s="1"/>
    </row>
    <row r="133" spans="1:8" x14ac:dyDescent="0.25">
      <c r="A133" s="1"/>
      <c r="B133" s="1"/>
      <c r="C133" s="1"/>
      <c r="D133" s="1"/>
      <c r="F133" s="1"/>
      <c r="H133" s="1"/>
    </row>
    <row r="134" spans="1:8" x14ac:dyDescent="0.25">
      <c r="A134" s="1"/>
      <c r="B134" s="1"/>
      <c r="C134" s="1"/>
      <c r="D134" s="1"/>
      <c r="F134" s="1"/>
      <c r="H134" s="1"/>
    </row>
  </sheetData>
  <mergeCells count="12">
    <mergeCell ref="D6:E6"/>
    <mergeCell ref="F6:G6"/>
    <mergeCell ref="D14:E14"/>
    <mergeCell ref="F14:G14"/>
    <mergeCell ref="D72:E72"/>
    <mergeCell ref="F72:G72"/>
    <mergeCell ref="D92:E92"/>
    <mergeCell ref="F92:G92"/>
    <mergeCell ref="D33:E33"/>
    <mergeCell ref="F33:G33"/>
    <mergeCell ref="D52:E52"/>
    <mergeCell ref="F52:G52"/>
  </mergeCells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4"/>
  <sheetViews>
    <sheetView topLeftCell="A112" workbookViewId="0">
      <selection activeCell="I37" sqref="I37"/>
    </sheetView>
  </sheetViews>
  <sheetFormatPr defaultRowHeight="13.2" x14ac:dyDescent="0.25"/>
  <cols>
    <col min="2" max="2" width="10.109375" bestFit="1" customWidth="1"/>
    <col min="5" max="5" width="9.109375" style="3" customWidth="1"/>
    <col min="7" max="7" width="9.109375" style="3" customWidth="1"/>
    <col min="9" max="9" width="9.109375" style="3" customWidth="1"/>
  </cols>
  <sheetData>
    <row r="1" spans="1:12" x14ac:dyDescent="0.25">
      <c r="A1" s="1" t="s">
        <v>1</v>
      </c>
      <c r="B1" s="2">
        <v>41086</v>
      </c>
    </row>
    <row r="2" spans="1:12" x14ac:dyDescent="0.25">
      <c r="A2" s="1" t="s">
        <v>2</v>
      </c>
      <c r="B2" s="1">
        <v>29</v>
      </c>
    </row>
    <row r="4" spans="1:12" x14ac:dyDescent="0.25">
      <c r="A4" s="1" t="s">
        <v>0</v>
      </c>
      <c r="B4" s="1" t="s">
        <v>28</v>
      </c>
      <c r="C4" s="1"/>
      <c r="D4" s="1"/>
      <c r="F4" s="1"/>
    </row>
    <row r="5" spans="1:12" x14ac:dyDescent="0.25">
      <c r="A5" s="1"/>
      <c r="B5" s="1"/>
      <c r="C5" s="1"/>
      <c r="D5" s="1"/>
      <c r="F5" s="1"/>
    </row>
    <row r="6" spans="1:12" x14ac:dyDescent="0.25">
      <c r="A6" s="1"/>
      <c r="B6" s="1"/>
      <c r="C6" s="1"/>
      <c r="D6" s="9" t="s">
        <v>6</v>
      </c>
      <c r="E6" s="9"/>
      <c r="F6" s="9" t="s">
        <v>7</v>
      </c>
      <c r="G6" s="9"/>
      <c r="I6" s="3" t="s">
        <v>57</v>
      </c>
    </row>
    <row r="7" spans="1:12" x14ac:dyDescent="0.25">
      <c r="A7" s="1"/>
      <c r="B7" s="1" t="s">
        <v>3</v>
      </c>
      <c r="C7" s="1"/>
      <c r="D7" s="1" t="s">
        <v>4</v>
      </c>
      <c r="E7" s="3" t="s">
        <v>6</v>
      </c>
      <c r="F7" s="1" t="s">
        <v>5</v>
      </c>
      <c r="G7" s="3" t="s">
        <v>7</v>
      </c>
      <c r="H7" s="1" t="s">
        <v>56</v>
      </c>
    </row>
    <row r="8" spans="1:12" x14ac:dyDescent="0.25">
      <c r="A8" s="1" t="s">
        <v>8</v>
      </c>
      <c r="B8" s="1">
        <v>0.76849999999999996</v>
      </c>
      <c r="C8" s="1"/>
      <c r="D8" s="1">
        <v>1.1511</v>
      </c>
      <c r="E8" s="4">
        <f>D8-B8</f>
        <v>0.38260000000000005</v>
      </c>
      <c r="F8" s="1">
        <v>0.80520000000000003</v>
      </c>
      <c r="G8" s="4">
        <f>F8-B8</f>
        <v>3.6700000000000066E-2</v>
      </c>
      <c r="H8">
        <f>100-G8/E8*100</f>
        <v>90.407736539466796</v>
      </c>
      <c r="I8" s="3">
        <v>1300.153</v>
      </c>
    </row>
    <row r="9" spans="1:12" x14ac:dyDescent="0.25">
      <c r="A9" s="1" t="s">
        <v>9</v>
      </c>
      <c r="B9" s="1">
        <v>0.67710000000000004</v>
      </c>
      <c r="C9" s="1"/>
      <c r="D9" s="1">
        <v>1.0569999999999999</v>
      </c>
      <c r="E9" s="4">
        <f>D9-B9</f>
        <v>0.3798999999999999</v>
      </c>
      <c r="F9" s="1">
        <v>0.71340000000000003</v>
      </c>
      <c r="G9" s="4">
        <f>F9-B9</f>
        <v>3.6299999999999999E-2</v>
      </c>
      <c r="H9">
        <f t="shared" ref="H9:H74" si="0">100-G9/E9*100</f>
        <v>90.444853908923392</v>
      </c>
      <c r="I9" s="3">
        <v>1371.7440999999999</v>
      </c>
    </row>
    <row r="10" spans="1:12" x14ac:dyDescent="0.25">
      <c r="A10" s="1" t="s">
        <v>10</v>
      </c>
      <c r="B10" s="1">
        <v>0.77349999999999997</v>
      </c>
      <c r="C10" s="1"/>
      <c r="D10" s="1">
        <v>1.157</v>
      </c>
      <c r="E10" s="4">
        <f>D10-B10</f>
        <v>0.38350000000000006</v>
      </c>
      <c r="F10" s="1">
        <v>0.81140000000000001</v>
      </c>
      <c r="G10" s="4">
        <f>F10-B10</f>
        <v>3.7900000000000045E-2</v>
      </c>
      <c r="H10">
        <f t="shared" si="0"/>
        <v>90.117340286831805</v>
      </c>
      <c r="I10" s="3">
        <v>1488.8003000000001</v>
      </c>
    </row>
    <row r="11" spans="1:12" x14ac:dyDescent="0.25">
      <c r="A11" s="1" t="s">
        <v>11</v>
      </c>
      <c r="B11" s="1">
        <v>0.68559999999999999</v>
      </c>
      <c r="C11" s="1"/>
      <c r="D11" s="1">
        <v>1.0904</v>
      </c>
      <c r="E11" s="4">
        <f>D11-B11</f>
        <v>0.40480000000000005</v>
      </c>
      <c r="F11" s="1">
        <v>0.72330000000000005</v>
      </c>
      <c r="G11" s="4">
        <f>F11-B11</f>
        <v>3.7700000000000067E-2</v>
      </c>
      <c r="H11">
        <f t="shared" si="0"/>
        <v>90.686758893280611</v>
      </c>
      <c r="I11" s="3">
        <v>1445.9599000000001</v>
      </c>
    </row>
    <row r="12" spans="1:12" x14ac:dyDescent="0.25">
      <c r="A12" s="1" t="s">
        <v>12</v>
      </c>
      <c r="B12" s="1">
        <v>0.92589999999999995</v>
      </c>
      <c r="C12" s="1"/>
      <c r="D12" s="1">
        <v>1.2653000000000001</v>
      </c>
      <c r="E12" s="4">
        <f>D12-B12</f>
        <v>0.33940000000000015</v>
      </c>
      <c r="F12" s="1">
        <v>0.95920000000000005</v>
      </c>
      <c r="G12" s="4">
        <f>F12-B12</f>
        <v>3.3300000000000107E-2</v>
      </c>
      <c r="H12">
        <f t="shared" si="0"/>
        <v>90.188568061284599</v>
      </c>
      <c r="I12" s="3">
        <v>1333.3434999999999</v>
      </c>
    </row>
    <row r="13" spans="1:12" x14ac:dyDescent="0.25">
      <c r="H13" s="8">
        <f>AVERAGE(H8:H12)</f>
        <v>90.369051537957446</v>
      </c>
    </row>
    <row r="14" spans="1:12" x14ac:dyDescent="0.25">
      <c r="A14" s="1"/>
      <c r="B14" s="1"/>
      <c r="C14" s="1"/>
      <c r="D14" s="9" t="s">
        <v>6</v>
      </c>
      <c r="E14" s="9"/>
      <c r="F14" s="9" t="s">
        <v>7</v>
      </c>
      <c r="G14" s="9"/>
      <c r="I14" s="3" t="s">
        <v>57</v>
      </c>
    </row>
    <row r="15" spans="1:12" x14ac:dyDescent="0.25">
      <c r="A15" s="1" t="s">
        <v>13</v>
      </c>
      <c r="B15" s="1" t="s">
        <v>3</v>
      </c>
      <c r="C15" s="1"/>
      <c r="D15" s="1" t="s">
        <v>4</v>
      </c>
      <c r="E15" s="3" t="s">
        <v>6</v>
      </c>
      <c r="F15" s="1" t="s">
        <v>5</v>
      </c>
      <c r="G15" s="3" t="s">
        <v>7</v>
      </c>
      <c r="H15" s="1" t="s">
        <v>56</v>
      </c>
      <c r="I15" s="4">
        <v>1468.5282</v>
      </c>
      <c r="J15" t="s">
        <v>58</v>
      </c>
    </row>
    <row r="16" spans="1:12" x14ac:dyDescent="0.25">
      <c r="A16" s="1" t="s">
        <v>14</v>
      </c>
      <c r="B16" s="1">
        <v>0.52180000000000004</v>
      </c>
      <c r="C16" s="1"/>
      <c r="D16" s="1">
        <v>0.52339999999999998</v>
      </c>
      <c r="E16" s="3">
        <f>D16-B16</f>
        <v>1.5999999999999348E-3</v>
      </c>
      <c r="F16" s="1">
        <v>0.52229999999999999</v>
      </c>
      <c r="G16" s="3">
        <f>F16-B16</f>
        <v>4.9999999999994493E-4</v>
      </c>
      <c r="H16">
        <f t="shared" si="0"/>
        <v>68.750000000002174</v>
      </c>
      <c r="I16" s="3">
        <v>8.5970999999999993</v>
      </c>
      <c r="K16">
        <v>10</v>
      </c>
      <c r="L16">
        <f>I16*COS(K16/180*3.142)</f>
        <v>8.466456947056594</v>
      </c>
    </row>
    <row r="17" spans="1:12" x14ac:dyDescent="0.25">
      <c r="A17" s="1" t="s">
        <v>15</v>
      </c>
      <c r="B17" s="1">
        <v>0.51749999999999996</v>
      </c>
      <c r="C17" s="1"/>
      <c r="D17" s="1">
        <v>0.51919999999999999</v>
      </c>
      <c r="E17" s="3">
        <f t="shared" ref="E17:E36" si="1">D17-B17</f>
        <v>1.7000000000000348E-3</v>
      </c>
      <c r="F17" s="1">
        <v>0.5181</v>
      </c>
      <c r="G17" s="3">
        <f t="shared" ref="G17:G36" si="2">F17-B17</f>
        <v>6.0000000000004494E-4</v>
      </c>
      <c r="H17">
        <f t="shared" si="0"/>
        <v>64.705882352939255</v>
      </c>
      <c r="I17" s="3">
        <v>7.8944000000000001</v>
      </c>
      <c r="K17">
        <v>10</v>
      </c>
      <c r="L17">
        <f t="shared" ref="L17:L37" si="3">I17*COS(K17/180*3.142)</f>
        <v>7.7744353006064353</v>
      </c>
    </row>
    <row r="18" spans="1:12" x14ac:dyDescent="0.25">
      <c r="A18" s="1" t="s">
        <v>16</v>
      </c>
      <c r="B18" s="1">
        <v>0.55359999999999998</v>
      </c>
      <c r="C18" s="1"/>
      <c r="D18" s="1">
        <v>0.5595</v>
      </c>
      <c r="E18" s="3">
        <f t="shared" si="1"/>
        <v>5.9000000000000163E-3</v>
      </c>
      <c r="F18" s="1">
        <v>0.55449999999999999</v>
      </c>
      <c r="G18" s="3">
        <f t="shared" si="2"/>
        <v>9.000000000000119E-4</v>
      </c>
      <c r="H18">
        <f t="shared" si="0"/>
        <v>84.745762711864245</v>
      </c>
      <c r="I18" s="3">
        <v>26.208200000000001</v>
      </c>
      <c r="K18">
        <v>10</v>
      </c>
      <c r="L18">
        <f t="shared" si="3"/>
        <v>25.809935554995135</v>
      </c>
    </row>
    <row r="19" spans="1:12" x14ac:dyDescent="0.25">
      <c r="A19" s="1" t="s">
        <v>17</v>
      </c>
      <c r="B19" s="1">
        <v>0.4824</v>
      </c>
      <c r="C19" s="1"/>
      <c r="D19" s="1">
        <v>0.48920000000000002</v>
      </c>
      <c r="E19" s="3">
        <f t="shared" si="1"/>
        <v>6.8000000000000282E-3</v>
      </c>
      <c r="F19" s="1">
        <v>0.48359999999999997</v>
      </c>
      <c r="G19" s="3">
        <f t="shared" si="2"/>
        <v>1.1999999999999789E-3</v>
      </c>
      <c r="H19">
        <f t="shared" si="0"/>
        <v>82.352941176470978</v>
      </c>
      <c r="I19" s="3">
        <v>37.560099999999998</v>
      </c>
      <c r="K19">
        <v>10</v>
      </c>
      <c r="L19">
        <f t="shared" si="3"/>
        <v>36.989330073762133</v>
      </c>
    </row>
    <row r="20" spans="1:12" x14ac:dyDescent="0.25">
      <c r="A20" s="1" t="s">
        <v>18</v>
      </c>
      <c r="B20" s="1">
        <v>0.69199999999999995</v>
      </c>
      <c r="C20" s="1"/>
      <c r="D20" s="1">
        <v>0.71189999999999998</v>
      </c>
      <c r="E20" s="3">
        <f t="shared" si="1"/>
        <v>1.9900000000000029E-2</v>
      </c>
      <c r="F20" s="1">
        <v>0.69430000000000003</v>
      </c>
      <c r="G20" s="3">
        <f t="shared" si="2"/>
        <v>2.3000000000000798E-3</v>
      </c>
      <c r="H20">
        <f t="shared" si="0"/>
        <v>88.442211055276005</v>
      </c>
      <c r="I20" s="3">
        <v>74.224100000000007</v>
      </c>
      <c r="K20">
        <v>10</v>
      </c>
      <c r="L20">
        <f t="shared" si="3"/>
        <v>73.096177441698188</v>
      </c>
    </row>
    <row r="21" spans="1:12" x14ac:dyDescent="0.25">
      <c r="A21" s="1" t="s">
        <v>19</v>
      </c>
      <c r="B21" s="1">
        <v>0.628</v>
      </c>
      <c r="C21" s="1"/>
      <c r="D21" s="1">
        <v>0.65449999999999997</v>
      </c>
      <c r="E21" s="3">
        <f>D21-B21</f>
        <v>2.6499999999999968E-2</v>
      </c>
      <c r="F21" s="1">
        <v>0.63119999999999998</v>
      </c>
      <c r="G21" s="3">
        <f>F21-B21</f>
        <v>3.1999999999999806E-3</v>
      </c>
      <c r="H21">
        <f t="shared" si="0"/>
        <v>87.924528301886852</v>
      </c>
      <c r="I21" s="3">
        <v>102.5552</v>
      </c>
      <c r="K21">
        <v>10</v>
      </c>
      <c r="L21">
        <f t="shared" si="3"/>
        <v>100.99675303262478</v>
      </c>
    </row>
    <row r="22" spans="1:12" x14ac:dyDescent="0.25">
      <c r="A22" s="1" t="s">
        <v>20</v>
      </c>
      <c r="B22" s="1">
        <v>0.52839999999999998</v>
      </c>
      <c r="C22" s="1"/>
      <c r="D22" s="1">
        <v>0.56430000000000002</v>
      </c>
      <c r="E22" s="3">
        <f t="shared" si="1"/>
        <v>3.5900000000000043E-2</v>
      </c>
      <c r="F22" s="1">
        <v>0.53220000000000001</v>
      </c>
      <c r="G22" s="3">
        <f t="shared" si="2"/>
        <v>3.8000000000000256E-3</v>
      </c>
      <c r="H22">
        <f t="shared" si="0"/>
        <v>89.415041782729745</v>
      </c>
      <c r="I22" s="3">
        <v>142.87180000000001</v>
      </c>
      <c r="K22">
        <v>10</v>
      </c>
      <c r="L22">
        <f t="shared" si="3"/>
        <v>140.70069484459648</v>
      </c>
    </row>
    <row r="23" spans="1:12" x14ac:dyDescent="0.25">
      <c r="A23" s="1" t="s">
        <v>21</v>
      </c>
      <c r="B23" s="1">
        <v>0.51490000000000002</v>
      </c>
      <c r="C23" s="1"/>
      <c r="D23" s="1">
        <v>0.55600000000000005</v>
      </c>
      <c r="E23" s="3">
        <f t="shared" si="1"/>
        <v>4.1100000000000025E-2</v>
      </c>
      <c r="F23" s="1">
        <v>0.51929999999999998</v>
      </c>
      <c r="G23" s="3">
        <f t="shared" si="2"/>
        <v>4.3999999999999595E-3</v>
      </c>
      <c r="H23">
        <f t="shared" si="0"/>
        <v>89.294403892944146</v>
      </c>
      <c r="I23" s="3">
        <v>131.19139999999999</v>
      </c>
      <c r="K23">
        <v>10</v>
      </c>
      <c r="L23">
        <f t="shared" si="3"/>
        <v>129.19779226996087</v>
      </c>
    </row>
    <row r="24" spans="1:12" x14ac:dyDescent="0.25">
      <c r="A24" s="1" t="s">
        <v>22</v>
      </c>
      <c r="B24" s="1">
        <v>0.60770000000000002</v>
      </c>
      <c r="C24" s="1"/>
      <c r="D24" s="1">
        <v>0.65229999999999999</v>
      </c>
      <c r="E24" s="3">
        <f t="shared" si="1"/>
        <v>4.4599999999999973E-2</v>
      </c>
      <c r="F24" s="1">
        <v>0.61229999999999996</v>
      </c>
      <c r="G24" s="3">
        <f t="shared" si="2"/>
        <v>4.5999999999999375E-3</v>
      </c>
      <c r="H24">
        <f t="shared" si="0"/>
        <v>89.686098654708658</v>
      </c>
      <c r="I24" s="3">
        <v>185.1884</v>
      </c>
      <c r="K24">
        <v>10</v>
      </c>
      <c r="L24">
        <f t="shared" si="3"/>
        <v>182.37424430264807</v>
      </c>
    </row>
    <row r="25" spans="1:12" x14ac:dyDescent="0.25">
      <c r="A25" s="1" t="s">
        <v>23</v>
      </c>
      <c r="B25" s="1">
        <v>0.48399999999999999</v>
      </c>
      <c r="C25" s="1"/>
      <c r="D25" s="1">
        <v>0.53080000000000005</v>
      </c>
      <c r="E25" s="3">
        <f t="shared" si="1"/>
        <v>4.6800000000000064E-2</v>
      </c>
      <c r="F25" s="1">
        <v>0.48909999999999998</v>
      </c>
      <c r="G25" s="3">
        <f t="shared" si="2"/>
        <v>5.0999999999999934E-3</v>
      </c>
      <c r="H25">
        <f t="shared" si="0"/>
        <v>89.102564102564131</v>
      </c>
      <c r="I25" s="3">
        <v>179.79079999999999</v>
      </c>
      <c r="K25">
        <f>K24+60/13</f>
        <v>14.615384615384615</v>
      </c>
      <c r="L25">
        <f t="shared" si="3"/>
        <v>173.97153015328743</v>
      </c>
    </row>
    <row r="26" spans="1:12" x14ac:dyDescent="0.25">
      <c r="A26" s="1" t="s">
        <v>30</v>
      </c>
      <c r="B26" s="1">
        <v>0.55220000000000002</v>
      </c>
      <c r="C26" s="1"/>
      <c r="D26" s="1">
        <v>0.58830000000000005</v>
      </c>
      <c r="E26" s="3">
        <f t="shared" si="1"/>
        <v>3.6100000000000021E-2</v>
      </c>
      <c r="F26" s="1">
        <v>0.55620000000000003</v>
      </c>
      <c r="G26" s="3">
        <f t="shared" si="2"/>
        <v>4.0000000000000036E-3</v>
      </c>
      <c r="H26">
        <f t="shared" si="0"/>
        <v>88.9196675900277</v>
      </c>
      <c r="I26" s="3">
        <v>127.5269</v>
      </c>
      <c r="K26">
        <f t="shared" ref="K26:K37" si="4">K25+60/13</f>
        <v>19.23076923076923</v>
      </c>
      <c r="L26">
        <f t="shared" si="3"/>
        <v>120.40902298894781</v>
      </c>
    </row>
    <row r="27" spans="1:12" x14ac:dyDescent="0.25">
      <c r="A27" s="1" t="s">
        <v>31</v>
      </c>
      <c r="B27" s="1">
        <v>0.56689999999999996</v>
      </c>
      <c r="C27" s="1"/>
      <c r="D27" s="1">
        <v>0.59340000000000004</v>
      </c>
      <c r="E27" s="3">
        <f t="shared" si="1"/>
        <v>2.6500000000000079E-2</v>
      </c>
      <c r="F27" s="1">
        <v>0.56969999999999998</v>
      </c>
      <c r="G27" s="3">
        <f t="shared" si="2"/>
        <v>2.8000000000000247E-3</v>
      </c>
      <c r="H27">
        <f t="shared" si="0"/>
        <v>89.433962264150878</v>
      </c>
      <c r="I27" s="3">
        <v>105.5316</v>
      </c>
      <c r="K27">
        <f t="shared" si="4"/>
        <v>23.846153846153847</v>
      </c>
      <c r="L27">
        <f t="shared" si="3"/>
        <v>96.520518630417783</v>
      </c>
    </row>
    <row r="28" spans="1:12" x14ac:dyDescent="0.25">
      <c r="A28" s="1" t="s">
        <v>32</v>
      </c>
      <c r="B28" s="1">
        <v>0.5968</v>
      </c>
      <c r="C28" s="1"/>
      <c r="D28" s="1">
        <v>0.62239999999999995</v>
      </c>
      <c r="E28" s="3">
        <f t="shared" si="1"/>
        <v>2.5599999999999956E-2</v>
      </c>
      <c r="F28" s="1">
        <v>0.5998</v>
      </c>
      <c r="G28" s="3">
        <f t="shared" si="2"/>
        <v>3.0000000000000027E-3</v>
      </c>
      <c r="H28">
        <f t="shared" si="0"/>
        <v>88.281249999999972</v>
      </c>
      <c r="I28" s="3">
        <v>83.864900000000006</v>
      </c>
      <c r="K28">
        <f t="shared" si="4"/>
        <v>28.46153846153846</v>
      </c>
      <c r="L28">
        <f t="shared" si="3"/>
        <v>73.726180777477367</v>
      </c>
    </row>
    <row r="29" spans="1:12" x14ac:dyDescent="0.25">
      <c r="A29" s="1" t="s">
        <v>33</v>
      </c>
      <c r="B29" s="1">
        <v>0.50480000000000003</v>
      </c>
      <c r="C29" s="1"/>
      <c r="D29" s="1">
        <v>0.51910000000000001</v>
      </c>
      <c r="E29" s="3">
        <f>D29-B29</f>
        <v>1.4299999999999979E-2</v>
      </c>
      <c r="F29" s="1">
        <v>0.50700000000000001</v>
      </c>
      <c r="G29" s="3">
        <f t="shared" si="2"/>
        <v>2.1999999999999797E-3</v>
      </c>
      <c r="H29">
        <f t="shared" si="0"/>
        <v>84.615384615384727</v>
      </c>
      <c r="I29" s="3">
        <v>51.527099999999997</v>
      </c>
      <c r="K29">
        <f t="shared" si="4"/>
        <v>33.076923076923073</v>
      </c>
      <c r="L29">
        <f t="shared" si="3"/>
        <v>43.174440951797827</v>
      </c>
    </row>
    <row r="30" spans="1:12" x14ac:dyDescent="0.25">
      <c r="A30" s="1" t="s">
        <v>34</v>
      </c>
      <c r="B30" s="1">
        <v>0.55389999999999995</v>
      </c>
      <c r="C30" s="1"/>
      <c r="D30" s="1">
        <v>0.56369999999999998</v>
      </c>
      <c r="E30" s="3">
        <f t="shared" si="1"/>
        <v>9.8000000000000309E-3</v>
      </c>
      <c r="F30" s="1">
        <v>0.55559999999999998</v>
      </c>
      <c r="G30" s="3">
        <f t="shared" si="2"/>
        <v>1.7000000000000348E-3</v>
      </c>
      <c r="H30">
        <f t="shared" si="0"/>
        <v>82.653061224489491</v>
      </c>
      <c r="I30" s="3">
        <v>45.515000000000001</v>
      </c>
      <c r="K30">
        <f t="shared" si="4"/>
        <v>37.692307692307686</v>
      </c>
      <c r="L30">
        <f t="shared" si="3"/>
        <v>36.013901713735926</v>
      </c>
    </row>
    <row r="31" spans="1:12" x14ac:dyDescent="0.25">
      <c r="A31" s="1" t="s">
        <v>35</v>
      </c>
      <c r="B31" s="1">
        <v>0.65959999999999996</v>
      </c>
      <c r="C31" s="1"/>
      <c r="D31" s="1">
        <v>0.66469999999999996</v>
      </c>
      <c r="E31" s="3">
        <f t="shared" si="1"/>
        <v>5.0999999999999934E-3</v>
      </c>
      <c r="F31" s="1">
        <v>0.66069999999999995</v>
      </c>
      <c r="G31" s="3">
        <f t="shared" si="2"/>
        <v>1.0999999999999899E-3</v>
      </c>
      <c r="H31">
        <f t="shared" si="0"/>
        <v>78.431372549019784</v>
      </c>
      <c r="I31" s="3">
        <v>26.145499999999998</v>
      </c>
      <c r="K31">
        <f t="shared" si="4"/>
        <v>42.307692307692299</v>
      </c>
      <c r="L31">
        <f t="shared" si="3"/>
        <v>19.33397714668585</v>
      </c>
    </row>
    <row r="32" spans="1:12" x14ac:dyDescent="0.25">
      <c r="A32" s="1" t="s">
        <v>36</v>
      </c>
      <c r="B32" s="1">
        <v>0.74880000000000002</v>
      </c>
      <c r="C32" s="1"/>
      <c r="D32" s="1">
        <v>0.75249999999999995</v>
      </c>
      <c r="E32" s="3">
        <f t="shared" si="1"/>
        <v>3.6999999999999256E-3</v>
      </c>
      <c r="F32" s="1">
        <v>0.74960000000000004</v>
      </c>
      <c r="G32" s="3">
        <f t="shared" si="2"/>
        <v>8.0000000000002292E-4</v>
      </c>
      <c r="H32">
        <f t="shared" si="0"/>
        <v>78.37837837837732</v>
      </c>
      <c r="I32" s="3">
        <v>27.948899999999998</v>
      </c>
      <c r="K32">
        <f t="shared" si="4"/>
        <v>46.923076923076913</v>
      </c>
      <c r="L32">
        <f t="shared" si="3"/>
        <v>19.086361498871568</v>
      </c>
    </row>
    <row r="33" spans="1:12" x14ac:dyDescent="0.25">
      <c r="A33" s="1" t="s">
        <v>37</v>
      </c>
      <c r="B33" s="1">
        <v>0.73870000000000002</v>
      </c>
      <c r="C33" s="1"/>
      <c r="D33" s="1">
        <v>0.74099999999999999</v>
      </c>
      <c r="E33" s="3">
        <f t="shared" si="1"/>
        <v>2.2999999999999687E-3</v>
      </c>
      <c r="F33" s="1">
        <v>0.73970000000000002</v>
      </c>
      <c r="G33" s="3">
        <f t="shared" si="2"/>
        <v>1.0000000000000009E-3</v>
      </c>
      <c r="H33">
        <f t="shared" si="0"/>
        <v>56.521739130434149</v>
      </c>
      <c r="I33" s="3">
        <v>15.7265</v>
      </c>
      <c r="K33">
        <f t="shared" si="4"/>
        <v>51.538461538461526</v>
      </c>
      <c r="L33">
        <f t="shared" si="3"/>
        <v>9.7802759979799738</v>
      </c>
    </row>
    <row r="34" spans="1:12" x14ac:dyDescent="0.25">
      <c r="A34" s="1" t="s">
        <v>38</v>
      </c>
      <c r="B34" s="1">
        <v>0.63549999999999995</v>
      </c>
      <c r="C34" s="1"/>
      <c r="D34" s="1">
        <v>0.63670000000000004</v>
      </c>
      <c r="E34" s="3">
        <f t="shared" si="1"/>
        <v>1.2000000000000899E-3</v>
      </c>
      <c r="F34" s="1">
        <v>0.63619999999999999</v>
      </c>
      <c r="G34" s="3">
        <f t="shared" si="2"/>
        <v>7.0000000000003393E-4</v>
      </c>
      <c r="H34">
        <f t="shared" si="0"/>
        <v>41.666666666668206</v>
      </c>
      <c r="I34" s="3">
        <v>7.234</v>
      </c>
      <c r="K34">
        <f t="shared" si="4"/>
        <v>56.153846153846139</v>
      </c>
      <c r="L34">
        <f t="shared" si="3"/>
        <v>4.0283200014090843</v>
      </c>
    </row>
    <row r="35" spans="1:12" x14ac:dyDescent="0.25">
      <c r="A35" s="1" t="s">
        <v>39</v>
      </c>
      <c r="B35" s="1">
        <v>0.66259999999999997</v>
      </c>
      <c r="C35" s="1"/>
      <c r="D35" s="1">
        <v>0.66379999999999995</v>
      </c>
      <c r="E35" s="3">
        <f t="shared" si="1"/>
        <v>1.1999999999999789E-3</v>
      </c>
      <c r="F35" s="1">
        <v>0.6633</v>
      </c>
      <c r="G35" s="3">
        <f t="shared" si="2"/>
        <v>7.0000000000003393E-4</v>
      </c>
      <c r="H35">
        <f t="shared" si="0"/>
        <v>41.666666666662813</v>
      </c>
      <c r="I35" s="3">
        <v>4.9813999999999998</v>
      </c>
      <c r="K35">
        <f t="shared" si="4"/>
        <v>60.769230769230752</v>
      </c>
      <c r="L35">
        <f t="shared" si="3"/>
        <v>2.4319610937944147</v>
      </c>
    </row>
    <row r="36" spans="1:12" x14ac:dyDescent="0.25">
      <c r="A36" s="1" t="s">
        <v>40</v>
      </c>
      <c r="B36" s="1">
        <v>0.5877</v>
      </c>
      <c r="C36" s="1"/>
      <c r="D36" s="1">
        <v>0.58840000000000003</v>
      </c>
      <c r="E36" s="3">
        <f t="shared" si="1"/>
        <v>7.0000000000003393E-4</v>
      </c>
      <c r="F36" s="1">
        <v>0.58819999999999995</v>
      </c>
      <c r="G36" s="3">
        <f t="shared" si="2"/>
        <v>4.9999999999994493E-4</v>
      </c>
      <c r="H36">
        <f t="shared" si="0"/>
        <v>28.57142857143991</v>
      </c>
      <c r="I36" s="3">
        <v>2.9544999999999999</v>
      </c>
      <c r="K36">
        <f t="shared" si="4"/>
        <v>65.384615384615373</v>
      </c>
      <c r="L36">
        <f t="shared" si="3"/>
        <v>1.2302254150228713</v>
      </c>
    </row>
    <row r="37" spans="1:12" x14ac:dyDescent="0.25">
      <c r="A37" s="1" t="s">
        <v>41</v>
      </c>
      <c r="B37" s="1">
        <v>0.52480000000000004</v>
      </c>
      <c r="C37" s="1"/>
      <c r="D37" s="1">
        <v>0.52539999999999998</v>
      </c>
      <c r="E37" s="3">
        <f>D37-B37</f>
        <v>5.9999999999993392E-4</v>
      </c>
      <c r="F37" s="1">
        <v>0.52510000000000001</v>
      </c>
      <c r="G37" s="3">
        <f>F37-B37</f>
        <v>2.9999999999996696E-4</v>
      </c>
      <c r="H37">
        <f t="shared" si="0"/>
        <v>50</v>
      </c>
      <c r="I37" s="3">
        <v>1.1781999999999999</v>
      </c>
      <c r="K37">
        <f t="shared" si="4"/>
        <v>69.999999999999986</v>
      </c>
      <c r="L37">
        <f t="shared" si="3"/>
        <v>0.40279274207749888</v>
      </c>
    </row>
    <row r="38" spans="1:12" x14ac:dyDescent="0.25">
      <c r="A38" s="1" t="s">
        <v>42</v>
      </c>
      <c r="B38" s="1"/>
      <c r="C38" s="1"/>
      <c r="D38" s="1"/>
      <c r="F38" s="1"/>
      <c r="L38" s="7">
        <f>SUM(L18:L30)</f>
        <v>1232.98052273595</v>
      </c>
    </row>
    <row r="39" spans="1:12" x14ac:dyDescent="0.25">
      <c r="A39" s="3" t="s">
        <v>29</v>
      </c>
      <c r="B39" s="1"/>
      <c r="C39" s="1"/>
      <c r="D39" s="1"/>
      <c r="E39" s="4">
        <f>SUM(E16:E37)</f>
        <v>0.35790000000000011</v>
      </c>
      <c r="F39" s="1"/>
      <c r="G39" s="4">
        <f>SUM(G16:G37)</f>
        <v>4.5399999999999996E-2</v>
      </c>
      <c r="H39">
        <f t="shared" si="0"/>
        <v>87.314892428052531</v>
      </c>
      <c r="I39" s="4">
        <f>SUM(I16:I37)</f>
        <v>1396.2160000000001</v>
      </c>
      <c r="L39" s="7">
        <f>I15/L38</f>
        <v>1.1910392523811943</v>
      </c>
    </row>
    <row r="40" spans="1:12" x14ac:dyDescent="0.25">
      <c r="A40" s="1"/>
      <c r="B40" s="1"/>
      <c r="C40" s="1"/>
      <c r="D40" s="1"/>
      <c r="F40" s="1"/>
    </row>
    <row r="41" spans="1:12" x14ac:dyDescent="0.25">
      <c r="A41" s="1"/>
      <c r="B41" s="1"/>
      <c r="C41" s="1"/>
      <c r="D41" s="9" t="s">
        <v>6</v>
      </c>
      <c r="E41" s="9"/>
      <c r="F41" s="9" t="s">
        <v>7</v>
      </c>
      <c r="G41" s="9"/>
      <c r="I41" s="3" t="s">
        <v>57</v>
      </c>
    </row>
    <row r="42" spans="1:12" x14ac:dyDescent="0.25">
      <c r="A42" s="1" t="s">
        <v>24</v>
      </c>
      <c r="B42" s="1" t="s">
        <v>3</v>
      </c>
      <c r="C42" s="1"/>
      <c r="D42" s="1" t="s">
        <v>4</v>
      </c>
      <c r="E42" s="3" t="s">
        <v>6</v>
      </c>
      <c r="F42" s="1" t="s">
        <v>5</v>
      </c>
      <c r="G42" s="3" t="s">
        <v>7</v>
      </c>
      <c r="H42" s="1" t="s">
        <v>56</v>
      </c>
      <c r="I42" s="4">
        <v>1349.8206</v>
      </c>
      <c r="J42" t="s">
        <v>58</v>
      </c>
    </row>
    <row r="43" spans="1:12" x14ac:dyDescent="0.25">
      <c r="A43" s="1" t="s">
        <v>14</v>
      </c>
      <c r="B43" s="1">
        <v>0.59619999999999995</v>
      </c>
      <c r="C43" s="1"/>
      <c r="D43" s="1">
        <v>0.59789999999999999</v>
      </c>
      <c r="E43" s="3">
        <f>D43-B43</f>
        <v>1.7000000000000348E-3</v>
      </c>
      <c r="F43" s="1">
        <v>0.59719999999999995</v>
      </c>
      <c r="G43" s="3">
        <f>F43-B43</f>
        <v>1.0000000000000009E-3</v>
      </c>
      <c r="H43">
        <f t="shared" si="0"/>
        <v>41.176470588236448</v>
      </c>
      <c r="I43" s="3">
        <v>8.1273</v>
      </c>
      <c r="K43">
        <v>10</v>
      </c>
      <c r="L43">
        <f>I43*COS(K43/180*3.142)</f>
        <v>8.003796110992436</v>
      </c>
    </row>
    <row r="44" spans="1:12" x14ac:dyDescent="0.25">
      <c r="A44" s="1" t="s">
        <v>15</v>
      </c>
      <c r="B44" s="1">
        <v>0.58450000000000002</v>
      </c>
      <c r="C44" s="1"/>
      <c r="D44" s="1">
        <v>0.58599999999999997</v>
      </c>
      <c r="E44" s="3">
        <f t="shared" ref="E44:E63" si="5">D44-B44</f>
        <v>1.4999999999999458E-3</v>
      </c>
      <c r="F44" s="1">
        <v>0.58530000000000004</v>
      </c>
      <c r="G44" s="3">
        <f t="shared" ref="G44:G63" si="6">F44-B44</f>
        <v>8.0000000000002292E-4</v>
      </c>
      <c r="H44">
        <f t="shared" si="0"/>
        <v>46.666666666663218</v>
      </c>
      <c r="I44" s="3">
        <v>7.8372999999999999</v>
      </c>
      <c r="K44">
        <v>10</v>
      </c>
      <c r="L44">
        <f t="shared" ref="L44:L64" si="7">I44*COS(K44/180*3.142)</f>
        <v>7.7182030023108554</v>
      </c>
    </row>
    <row r="45" spans="1:12" x14ac:dyDescent="0.25">
      <c r="A45" s="1" t="s">
        <v>16</v>
      </c>
      <c r="B45" s="1">
        <v>0.42370000000000002</v>
      </c>
      <c r="C45" s="1"/>
      <c r="D45" s="1">
        <v>0.43120000000000003</v>
      </c>
      <c r="E45" s="3">
        <f t="shared" si="5"/>
        <v>7.5000000000000067E-3</v>
      </c>
      <c r="F45" s="1">
        <v>0.4249</v>
      </c>
      <c r="G45" s="3">
        <f t="shared" si="6"/>
        <v>1.1999999999999789E-3</v>
      </c>
      <c r="H45">
        <f t="shared" si="0"/>
        <v>84.000000000000298</v>
      </c>
      <c r="I45" s="3">
        <v>35.801200000000001</v>
      </c>
      <c r="K45">
        <v>10</v>
      </c>
      <c r="L45">
        <f t="shared" si="7"/>
        <v>35.257158629417198</v>
      </c>
    </row>
    <row r="46" spans="1:12" x14ac:dyDescent="0.25">
      <c r="A46" s="1" t="s">
        <v>17</v>
      </c>
      <c r="B46" s="1">
        <v>0.69059999999999999</v>
      </c>
      <c r="C46" s="1"/>
      <c r="D46" s="1">
        <v>0.69769999999999999</v>
      </c>
      <c r="E46" s="3">
        <f t="shared" si="5"/>
        <v>7.0999999999999952E-3</v>
      </c>
      <c r="F46" s="1">
        <v>0.69230000000000003</v>
      </c>
      <c r="G46" s="3">
        <f t="shared" si="6"/>
        <v>1.7000000000000348E-3</v>
      </c>
      <c r="H46">
        <f t="shared" si="0"/>
        <v>76.056338028168511</v>
      </c>
      <c r="I46" s="3">
        <v>35.14</v>
      </c>
      <c r="K46">
        <v>10</v>
      </c>
      <c r="L46">
        <f t="shared" si="7"/>
        <v>34.606006341623193</v>
      </c>
    </row>
    <row r="47" spans="1:12" x14ac:dyDescent="0.25">
      <c r="A47" s="1" t="s">
        <v>18</v>
      </c>
      <c r="B47" s="1">
        <v>0.63149999999999995</v>
      </c>
      <c r="C47" s="1"/>
      <c r="D47" s="1">
        <v>0.65029999999999999</v>
      </c>
      <c r="E47" s="3">
        <f t="shared" si="5"/>
        <v>1.8800000000000039E-2</v>
      </c>
      <c r="F47" s="1">
        <v>0.63400000000000001</v>
      </c>
      <c r="G47" s="3">
        <f t="shared" si="6"/>
        <v>2.5000000000000577E-3</v>
      </c>
      <c r="H47">
        <f t="shared" si="0"/>
        <v>86.702127659574188</v>
      </c>
      <c r="I47" s="3">
        <v>75.863600000000005</v>
      </c>
      <c r="K47">
        <v>10</v>
      </c>
      <c r="L47">
        <f t="shared" si="7"/>
        <v>74.710763309572158</v>
      </c>
    </row>
    <row r="48" spans="1:12" x14ac:dyDescent="0.25">
      <c r="A48" s="1" t="s">
        <v>19</v>
      </c>
      <c r="B48" s="1">
        <v>0.5202</v>
      </c>
      <c r="C48" s="1"/>
      <c r="D48" s="1">
        <v>0.54790000000000005</v>
      </c>
      <c r="E48" s="3">
        <f t="shared" si="5"/>
        <v>2.7700000000000058E-2</v>
      </c>
      <c r="F48" s="1">
        <v>0.52359999999999995</v>
      </c>
      <c r="G48" s="3">
        <f t="shared" si="6"/>
        <v>3.3999999999999586E-3</v>
      </c>
      <c r="H48">
        <f t="shared" si="0"/>
        <v>87.725631768953249</v>
      </c>
      <c r="I48" s="3">
        <v>120.655</v>
      </c>
      <c r="K48">
        <v>10</v>
      </c>
      <c r="L48">
        <f t="shared" si="7"/>
        <v>118.82150526888294</v>
      </c>
    </row>
    <row r="49" spans="1:12" x14ac:dyDescent="0.25">
      <c r="A49" s="1" t="s">
        <v>20</v>
      </c>
      <c r="B49" s="1">
        <v>0.64910000000000001</v>
      </c>
      <c r="C49" s="1"/>
      <c r="D49" s="1">
        <v>0.68620000000000003</v>
      </c>
      <c r="E49" s="3">
        <f t="shared" si="5"/>
        <v>3.7100000000000022E-2</v>
      </c>
      <c r="F49" s="1">
        <v>0.6532</v>
      </c>
      <c r="G49" s="3">
        <f t="shared" si="6"/>
        <v>4.0999999999999925E-3</v>
      </c>
      <c r="H49">
        <f t="shared" si="0"/>
        <v>88.948787061994636</v>
      </c>
      <c r="I49" s="3">
        <v>186.35550000000001</v>
      </c>
      <c r="K49">
        <v>10</v>
      </c>
      <c r="L49">
        <f t="shared" si="7"/>
        <v>183.52360884451795</v>
      </c>
    </row>
    <row r="50" spans="1:12" x14ac:dyDescent="0.25">
      <c r="A50" s="1" t="s">
        <v>21</v>
      </c>
      <c r="B50" s="1">
        <v>0.58079999999999998</v>
      </c>
      <c r="C50" s="1"/>
      <c r="D50" s="1">
        <v>0.62219999999999998</v>
      </c>
      <c r="E50" s="3">
        <f>D50-B50</f>
        <v>4.1399999999999992E-2</v>
      </c>
      <c r="F50" s="1">
        <v>0.58550000000000002</v>
      </c>
      <c r="G50" s="3">
        <f t="shared" si="6"/>
        <v>4.7000000000000375E-3</v>
      </c>
      <c r="H50">
        <f t="shared" si="0"/>
        <v>88.647342995168998</v>
      </c>
      <c r="I50" s="3">
        <v>167.01390000000001</v>
      </c>
      <c r="K50">
        <f>K49+60/(22-7)</f>
        <v>14</v>
      </c>
      <c r="L50">
        <f t="shared" si="7"/>
        <v>162.05159320756621</v>
      </c>
    </row>
    <row r="51" spans="1:12" x14ac:dyDescent="0.25">
      <c r="A51" s="1" t="s">
        <v>22</v>
      </c>
      <c r="B51" s="1">
        <v>0.58789999999999998</v>
      </c>
      <c r="C51" s="1"/>
      <c r="D51" s="1">
        <v>0.62919999999999998</v>
      </c>
      <c r="E51" s="3">
        <f t="shared" si="5"/>
        <v>4.1300000000000003E-2</v>
      </c>
      <c r="F51" s="1">
        <v>0.59250000000000003</v>
      </c>
      <c r="G51" s="3">
        <f t="shared" si="6"/>
        <v>4.6000000000000485E-3</v>
      </c>
      <c r="H51">
        <f t="shared" si="0"/>
        <v>88.861985472154842</v>
      </c>
      <c r="I51" s="3">
        <v>179.6249</v>
      </c>
      <c r="K51">
        <f t="shared" ref="K51:K64" si="8">K50+60/(22-7)</f>
        <v>18</v>
      </c>
      <c r="L51">
        <f t="shared" si="7"/>
        <v>170.83117042843762</v>
      </c>
    </row>
    <row r="52" spans="1:12" x14ac:dyDescent="0.25">
      <c r="A52" s="1" t="s">
        <v>23</v>
      </c>
      <c r="B52" s="1">
        <v>0.50460000000000005</v>
      </c>
      <c r="C52" s="1"/>
      <c r="D52" s="1">
        <v>0.53859999999999997</v>
      </c>
      <c r="E52" s="3">
        <f t="shared" si="5"/>
        <v>3.3999999999999919E-2</v>
      </c>
      <c r="F52" s="1">
        <v>0.50839999999999996</v>
      </c>
      <c r="G52" s="3">
        <f t="shared" si="6"/>
        <v>3.7999999999999146E-3</v>
      </c>
      <c r="H52">
        <f t="shared" si="0"/>
        <v>88.823529411764923</v>
      </c>
      <c r="I52" s="3">
        <v>153.21299999999999</v>
      </c>
      <c r="K52">
        <f t="shared" si="8"/>
        <v>22</v>
      </c>
      <c r="L52">
        <f t="shared" si="7"/>
        <v>142.05376224116043</v>
      </c>
    </row>
    <row r="53" spans="1:12" x14ac:dyDescent="0.25">
      <c r="A53" s="1" t="s">
        <v>30</v>
      </c>
      <c r="B53" s="1">
        <v>0.5101</v>
      </c>
      <c r="C53" s="1"/>
      <c r="D53" s="1">
        <v>0.54430000000000001</v>
      </c>
      <c r="E53" s="3">
        <f>D53-B53</f>
        <v>3.4200000000000008E-2</v>
      </c>
      <c r="F53" s="1">
        <v>0.5141</v>
      </c>
      <c r="G53" s="3">
        <f>F53-B53</f>
        <v>4.0000000000000036E-3</v>
      </c>
      <c r="H53">
        <f t="shared" si="0"/>
        <v>88.304093567251456</v>
      </c>
      <c r="I53" s="3">
        <v>106.0025</v>
      </c>
      <c r="K53">
        <f t="shared" si="8"/>
        <v>26</v>
      </c>
      <c r="L53">
        <f t="shared" si="7"/>
        <v>95.271681574957213</v>
      </c>
    </row>
    <row r="54" spans="1:12" x14ac:dyDescent="0.25">
      <c r="A54" s="1" t="s">
        <v>31</v>
      </c>
      <c r="B54" s="1">
        <v>0.56130000000000002</v>
      </c>
      <c r="C54" s="1"/>
      <c r="D54" s="1">
        <v>0.58389999999999997</v>
      </c>
      <c r="E54" s="3">
        <f t="shared" si="5"/>
        <v>2.2599999999999953E-2</v>
      </c>
      <c r="F54" s="1">
        <v>0.56399999999999995</v>
      </c>
      <c r="G54" s="3">
        <f t="shared" si="6"/>
        <v>2.6999999999999247E-3</v>
      </c>
      <c r="H54">
        <f t="shared" si="0"/>
        <v>88.053097345133054</v>
      </c>
      <c r="I54" s="3">
        <v>100.5885</v>
      </c>
      <c r="K54">
        <f t="shared" si="8"/>
        <v>30</v>
      </c>
      <c r="L54">
        <f t="shared" si="7"/>
        <v>87.108781597449735</v>
      </c>
    </row>
    <row r="55" spans="1:12" x14ac:dyDescent="0.25">
      <c r="A55" s="1" t="s">
        <v>32</v>
      </c>
      <c r="B55" s="1">
        <v>0.58640000000000003</v>
      </c>
      <c r="C55" s="1"/>
      <c r="D55" s="1">
        <v>0.60670000000000002</v>
      </c>
      <c r="E55" s="3">
        <f t="shared" si="5"/>
        <v>2.0299999999999985E-2</v>
      </c>
      <c r="F55" s="1">
        <v>0.58919999999999995</v>
      </c>
      <c r="G55" s="3">
        <f t="shared" si="6"/>
        <v>2.7999999999999137E-3</v>
      </c>
      <c r="H55">
        <f t="shared" si="0"/>
        <v>86.206896551724554</v>
      </c>
      <c r="I55" s="3">
        <v>73.004999999999995</v>
      </c>
      <c r="K55">
        <f t="shared" si="8"/>
        <v>34</v>
      </c>
      <c r="L55">
        <f t="shared" si="7"/>
        <v>60.520746684980409</v>
      </c>
    </row>
    <row r="56" spans="1:12" x14ac:dyDescent="0.25">
      <c r="A56" s="1" t="s">
        <v>33</v>
      </c>
      <c r="B56" s="1">
        <v>0.56020000000000003</v>
      </c>
      <c r="C56" s="1"/>
      <c r="D56" s="1">
        <v>0.57230000000000003</v>
      </c>
      <c r="E56" s="3">
        <f t="shared" si="5"/>
        <v>1.21E-2</v>
      </c>
      <c r="F56" s="1">
        <v>0.56230000000000002</v>
      </c>
      <c r="G56" s="3">
        <f t="shared" si="6"/>
        <v>2.0999999999999908E-3</v>
      </c>
      <c r="H56">
        <f t="shared" si="0"/>
        <v>82.64462809917363</v>
      </c>
      <c r="I56" s="3">
        <v>47.124600000000001</v>
      </c>
      <c r="K56">
        <f t="shared" si="8"/>
        <v>38</v>
      </c>
      <c r="L56">
        <f t="shared" si="7"/>
        <v>37.132196456058558</v>
      </c>
    </row>
    <row r="57" spans="1:12" x14ac:dyDescent="0.25">
      <c r="A57" s="1" t="s">
        <v>34</v>
      </c>
      <c r="B57" s="1">
        <v>0.5776</v>
      </c>
      <c r="C57" s="1"/>
      <c r="D57" s="1">
        <v>0.58479999999999999</v>
      </c>
      <c r="E57" s="3">
        <f t="shared" si="5"/>
        <v>7.1999999999999842E-3</v>
      </c>
      <c r="F57" s="1">
        <v>0.57920000000000005</v>
      </c>
      <c r="G57" s="3">
        <f t="shared" si="6"/>
        <v>1.6000000000000458E-3</v>
      </c>
      <c r="H57">
        <f t="shared" si="0"/>
        <v>77.777777777777089</v>
      </c>
      <c r="I57" s="3">
        <v>34.119300000000003</v>
      </c>
      <c r="K57">
        <f t="shared" si="8"/>
        <v>42</v>
      </c>
      <c r="L57">
        <f t="shared" si="7"/>
        <v>25.353411169592469</v>
      </c>
    </row>
    <row r="58" spans="1:12" x14ac:dyDescent="0.25">
      <c r="A58" s="1" t="s">
        <v>35</v>
      </c>
      <c r="B58" s="1">
        <v>0.57030000000000003</v>
      </c>
      <c r="C58" s="1"/>
      <c r="D58" s="1">
        <v>0.57520000000000004</v>
      </c>
      <c r="E58" s="3">
        <f t="shared" si="5"/>
        <v>4.9000000000000155E-3</v>
      </c>
      <c r="F58" s="1">
        <v>0.5716</v>
      </c>
      <c r="G58" s="3">
        <f t="shared" si="6"/>
        <v>1.2999999999999678E-3</v>
      </c>
      <c r="H58">
        <f t="shared" si="0"/>
        <v>73.469387755102787</v>
      </c>
      <c r="I58" s="3">
        <v>29.0779</v>
      </c>
      <c r="K58">
        <f t="shared" si="8"/>
        <v>46</v>
      </c>
      <c r="L58">
        <f t="shared" si="7"/>
        <v>20.197029080165152</v>
      </c>
    </row>
    <row r="59" spans="1:12" x14ac:dyDescent="0.25">
      <c r="A59" s="1" t="s">
        <v>36</v>
      </c>
      <c r="B59" s="1">
        <v>0.50280000000000002</v>
      </c>
      <c r="C59" s="1"/>
      <c r="D59" s="1">
        <v>0.50580000000000003</v>
      </c>
      <c r="E59" s="3">
        <f t="shared" si="5"/>
        <v>3.0000000000000027E-3</v>
      </c>
      <c r="F59" s="1">
        <v>0.50380000000000003</v>
      </c>
      <c r="G59" s="3">
        <f>F59-B59</f>
        <v>1.0000000000000009E-3</v>
      </c>
      <c r="H59">
        <f t="shared" si="0"/>
        <v>66.666666666666671</v>
      </c>
      <c r="I59" s="3">
        <v>20.233499999999999</v>
      </c>
      <c r="K59">
        <f t="shared" si="8"/>
        <v>50</v>
      </c>
      <c r="L59">
        <f t="shared" si="7"/>
        <v>13.0040891918671</v>
      </c>
    </row>
    <row r="60" spans="1:12" x14ac:dyDescent="0.25">
      <c r="A60" s="1" t="s">
        <v>37</v>
      </c>
      <c r="B60" s="1">
        <v>0.53010000000000002</v>
      </c>
      <c r="C60" s="1"/>
      <c r="D60" s="1">
        <v>0.53159999999999996</v>
      </c>
      <c r="E60" s="3">
        <f t="shared" si="5"/>
        <v>1.4999999999999458E-3</v>
      </c>
      <c r="F60" s="1">
        <v>0.53080000000000005</v>
      </c>
      <c r="G60" s="3">
        <f t="shared" si="6"/>
        <v>7.0000000000003393E-4</v>
      </c>
      <c r="H60">
        <f t="shared" si="0"/>
        <v>53.333333333329385</v>
      </c>
      <c r="I60" s="3">
        <v>12.7845</v>
      </c>
      <c r="K60">
        <f t="shared" si="8"/>
        <v>54</v>
      </c>
      <c r="L60">
        <f t="shared" si="7"/>
        <v>7.513276561587368</v>
      </c>
    </row>
    <row r="61" spans="1:12" x14ac:dyDescent="0.25">
      <c r="A61" s="1" t="s">
        <v>38</v>
      </c>
      <c r="B61" s="1">
        <v>0.7601</v>
      </c>
      <c r="C61" s="1"/>
      <c r="D61" s="1">
        <v>0.76500000000000001</v>
      </c>
      <c r="E61" s="3">
        <f t="shared" si="5"/>
        <v>4.9000000000000155E-3</v>
      </c>
      <c r="F61" s="1">
        <v>0.76470000000000005</v>
      </c>
      <c r="G61" s="3">
        <f t="shared" si="6"/>
        <v>4.6000000000000485E-3</v>
      </c>
      <c r="H61">
        <f t="shared" si="0"/>
        <v>6.122448979591141</v>
      </c>
      <c r="I61" s="3">
        <v>6.5793999999999997</v>
      </c>
      <c r="K61">
        <f t="shared" si="8"/>
        <v>58</v>
      </c>
      <c r="L61">
        <f t="shared" si="7"/>
        <v>3.4858184144679623</v>
      </c>
    </row>
    <row r="62" spans="1:12" x14ac:dyDescent="0.25">
      <c r="A62" s="1" t="s">
        <v>39</v>
      </c>
      <c r="B62" s="1">
        <v>0.56189999999999996</v>
      </c>
      <c r="C62" s="1"/>
      <c r="D62" s="1">
        <v>0.56269999999999998</v>
      </c>
      <c r="E62" s="3">
        <f t="shared" si="5"/>
        <v>8.0000000000002292E-4</v>
      </c>
      <c r="F62" s="1">
        <v>0.56259999999999999</v>
      </c>
      <c r="G62" s="3">
        <f t="shared" si="6"/>
        <v>7.0000000000003393E-4</v>
      </c>
      <c r="H62">
        <f t="shared" si="0"/>
        <v>12.499999999998266</v>
      </c>
      <c r="I62" s="3">
        <v>3.5602999999999998</v>
      </c>
      <c r="K62">
        <f t="shared" si="8"/>
        <v>62</v>
      </c>
      <c r="L62">
        <f t="shared" si="7"/>
        <v>1.6710185215017734</v>
      </c>
    </row>
    <row r="63" spans="1:12" x14ac:dyDescent="0.25">
      <c r="A63" s="1" t="s">
        <v>40</v>
      </c>
      <c r="B63" s="1">
        <v>0.65180000000000005</v>
      </c>
      <c r="C63" s="1"/>
      <c r="D63" s="1">
        <v>0.65300000000000002</v>
      </c>
      <c r="E63" s="3">
        <f t="shared" si="5"/>
        <v>1.1999999999999789E-3</v>
      </c>
      <c r="F63" s="1">
        <v>0.65290000000000004</v>
      </c>
      <c r="G63" s="3">
        <f t="shared" si="6"/>
        <v>1.0999999999999899E-3</v>
      </c>
      <c r="H63">
        <f t="shared" si="0"/>
        <v>8.3333333333325612</v>
      </c>
      <c r="I63" s="3">
        <v>3.5444</v>
      </c>
      <c r="K63">
        <f t="shared" si="8"/>
        <v>66</v>
      </c>
      <c r="L63">
        <f t="shared" si="7"/>
        <v>1.4411537172277791</v>
      </c>
    </row>
    <row r="64" spans="1:12" x14ac:dyDescent="0.25">
      <c r="A64" s="1" t="s">
        <v>41</v>
      </c>
      <c r="B64" s="1">
        <v>0.60119999999999996</v>
      </c>
      <c r="C64" s="1"/>
      <c r="D64" s="1">
        <v>0.60219999999999996</v>
      </c>
      <c r="E64" s="3">
        <f>D64-B64</f>
        <v>1.0000000000000009E-3</v>
      </c>
      <c r="F64" s="1">
        <v>0.60199999999999998</v>
      </c>
      <c r="G64" s="3">
        <f>F64-B64</f>
        <v>8.0000000000002292E-4</v>
      </c>
      <c r="H64">
        <f t="shared" si="0"/>
        <v>19.999999999997769</v>
      </c>
      <c r="I64" s="3">
        <v>1.9704999999999999</v>
      </c>
      <c r="K64">
        <f t="shared" si="8"/>
        <v>70</v>
      </c>
      <c r="L64">
        <f t="shared" si="7"/>
        <v>0.67365735720905706</v>
      </c>
    </row>
    <row r="65" spans="1:12" x14ac:dyDescent="0.25">
      <c r="A65" s="1" t="s">
        <v>42</v>
      </c>
      <c r="B65" s="1"/>
      <c r="C65" s="1"/>
      <c r="D65" s="1"/>
      <c r="F65" s="1"/>
      <c r="L65" s="7">
        <f>SUM(L45:L57)</f>
        <v>1227.2423857542162</v>
      </c>
    </row>
    <row r="66" spans="1:12" x14ac:dyDescent="0.25">
      <c r="A66" s="3" t="s">
        <v>29</v>
      </c>
      <c r="B66" s="1"/>
      <c r="C66" s="1"/>
      <c r="D66" s="1"/>
      <c r="E66" s="4">
        <f>SUM(E43:E64)</f>
        <v>0.33179999999999993</v>
      </c>
      <c r="F66" s="1"/>
      <c r="G66" s="4">
        <f>SUM(G43:G64)</f>
        <v>5.1200000000000023E-2</v>
      </c>
      <c r="H66">
        <f t="shared" si="0"/>
        <v>84.569017480409869</v>
      </c>
      <c r="I66" s="4">
        <f>SUM(I43:I64)</f>
        <v>1408.2221000000002</v>
      </c>
      <c r="L66" s="7">
        <f>I42/L65</f>
        <v>1.099881014271237</v>
      </c>
    </row>
    <row r="67" spans="1:12" x14ac:dyDescent="0.25">
      <c r="A67" s="1"/>
    </row>
    <row r="68" spans="1:12" x14ac:dyDescent="0.25">
      <c r="A68" s="1"/>
      <c r="B68" s="1"/>
      <c r="C68" s="1"/>
      <c r="D68" s="9" t="s">
        <v>6</v>
      </c>
      <c r="E68" s="9"/>
      <c r="F68" s="9" t="s">
        <v>7</v>
      </c>
      <c r="G68" s="9"/>
      <c r="I68" s="3" t="s">
        <v>57</v>
      </c>
    </row>
    <row r="69" spans="1:12" x14ac:dyDescent="0.25">
      <c r="A69" s="1" t="s">
        <v>25</v>
      </c>
      <c r="B69" s="1" t="s">
        <v>3</v>
      </c>
      <c r="C69" s="1"/>
      <c r="D69" s="1" t="s">
        <v>4</v>
      </c>
      <c r="E69" s="3" t="s">
        <v>6</v>
      </c>
      <c r="F69" s="1" t="s">
        <v>5</v>
      </c>
      <c r="G69" s="3" t="s">
        <v>7</v>
      </c>
      <c r="H69" s="1" t="s">
        <v>56</v>
      </c>
      <c r="I69" s="4">
        <v>1344.6412</v>
      </c>
      <c r="J69" t="s">
        <v>58</v>
      </c>
    </row>
    <row r="70" spans="1:12" x14ac:dyDescent="0.25">
      <c r="A70" s="1" t="s">
        <v>14</v>
      </c>
      <c r="B70" s="1">
        <v>0.51439999999999997</v>
      </c>
      <c r="C70" s="1"/>
      <c r="D70" s="1">
        <v>0.51559999999999995</v>
      </c>
      <c r="E70" s="3">
        <f>D70-B70</f>
        <v>1.1999999999999789E-3</v>
      </c>
      <c r="F70" s="1">
        <v>0.5151</v>
      </c>
      <c r="G70" s="3">
        <f>F70-B70</f>
        <v>7.0000000000003393E-4</v>
      </c>
      <c r="H70">
        <f t="shared" si="0"/>
        <v>41.666666666662813</v>
      </c>
      <c r="I70" s="3">
        <v>5.5185000000000004</v>
      </c>
      <c r="K70">
        <v>10</v>
      </c>
      <c r="L70">
        <f>I70*COS(K70/180*3.142)</f>
        <v>5.4346398974458623</v>
      </c>
    </row>
    <row r="71" spans="1:12" x14ac:dyDescent="0.25">
      <c r="A71" s="1" t="s">
        <v>15</v>
      </c>
      <c r="B71" s="1">
        <v>0.50090000000000001</v>
      </c>
      <c r="C71" s="1"/>
      <c r="D71" s="1">
        <v>0.502</v>
      </c>
      <c r="E71" s="3">
        <f t="shared" ref="E71:E91" si="9">D71-B71</f>
        <v>1.0999999999999899E-3</v>
      </c>
      <c r="F71" s="1">
        <v>0.50160000000000005</v>
      </c>
      <c r="G71" s="3">
        <f t="shared" ref="G71:G91" si="10">F71-B71</f>
        <v>7.0000000000003393E-4</v>
      </c>
      <c r="H71">
        <f t="shared" si="0"/>
        <v>36.363636363632693</v>
      </c>
      <c r="I71" s="3">
        <v>6.8270999999999997</v>
      </c>
      <c r="K71">
        <v>10</v>
      </c>
      <c r="L71">
        <f t="shared" ref="L71:L92" si="11">I71*COS(K71/180*3.142)</f>
        <v>6.7233541802759165</v>
      </c>
    </row>
    <row r="72" spans="1:12" x14ac:dyDescent="0.25">
      <c r="A72" s="1" t="s">
        <v>16</v>
      </c>
      <c r="B72" s="1">
        <v>0.63339999999999996</v>
      </c>
      <c r="C72" s="1"/>
      <c r="D72" s="1">
        <v>0.64059999999999995</v>
      </c>
      <c r="E72" s="3">
        <f t="shared" si="9"/>
        <v>7.1999999999999842E-3</v>
      </c>
      <c r="F72" s="1">
        <v>0.63449999999999995</v>
      </c>
      <c r="G72" s="3">
        <f t="shared" si="10"/>
        <v>1.0999999999999899E-3</v>
      </c>
      <c r="H72">
        <f t="shared" si="0"/>
        <v>84.722222222222328</v>
      </c>
      <c r="I72" s="3">
        <v>37.076700000000002</v>
      </c>
      <c r="K72">
        <v>10</v>
      </c>
      <c r="L72">
        <f t="shared" si="11"/>
        <v>36.513275905704631</v>
      </c>
    </row>
    <row r="73" spans="1:12" x14ac:dyDescent="0.25">
      <c r="A73" s="1" t="s">
        <v>17</v>
      </c>
      <c r="B73" s="1">
        <v>0.51339999999999997</v>
      </c>
      <c r="C73" s="1"/>
      <c r="D73" s="1">
        <v>0.52159999999999995</v>
      </c>
      <c r="E73" s="3">
        <f t="shared" si="9"/>
        <v>8.1999999999999851E-3</v>
      </c>
      <c r="F73" s="1">
        <v>0.51490000000000002</v>
      </c>
      <c r="G73" s="3">
        <f t="shared" si="10"/>
        <v>1.5000000000000568E-3</v>
      </c>
      <c r="H73">
        <f t="shared" si="0"/>
        <v>81.707317073170003</v>
      </c>
      <c r="I73" s="3">
        <v>36.259799999999998</v>
      </c>
      <c r="K73">
        <v>10</v>
      </c>
      <c r="L73">
        <f t="shared" si="11"/>
        <v>35.708789662663307</v>
      </c>
    </row>
    <row r="74" spans="1:12" x14ac:dyDescent="0.25">
      <c r="A74" s="1" t="s">
        <v>18</v>
      </c>
      <c r="B74" s="1">
        <v>0.47460000000000002</v>
      </c>
      <c r="C74" s="1"/>
      <c r="D74" s="1">
        <v>0.49469999999999997</v>
      </c>
      <c r="E74" s="3">
        <f t="shared" si="9"/>
        <v>2.0099999999999951E-2</v>
      </c>
      <c r="F74" s="1">
        <v>0.4773</v>
      </c>
      <c r="G74" s="3">
        <f t="shared" si="10"/>
        <v>2.6999999999999802E-3</v>
      </c>
      <c r="H74">
        <f t="shared" si="0"/>
        <v>86.567164179104537</v>
      </c>
      <c r="I74" s="3">
        <v>103.31619999999999</v>
      </c>
      <c r="K74">
        <v>10</v>
      </c>
      <c r="L74">
        <f t="shared" si="11"/>
        <v>101.74618874195816</v>
      </c>
    </row>
    <row r="75" spans="1:12" x14ac:dyDescent="0.25">
      <c r="A75" s="1" t="s">
        <v>19</v>
      </c>
      <c r="B75" s="1">
        <v>0.56000000000000005</v>
      </c>
      <c r="C75" s="1"/>
      <c r="D75" s="1">
        <v>0.58599999999999997</v>
      </c>
      <c r="E75" s="3">
        <f t="shared" si="9"/>
        <v>2.5999999999999912E-2</v>
      </c>
      <c r="F75" s="1">
        <v>0.56299999999999994</v>
      </c>
      <c r="G75" s="3">
        <f t="shared" si="10"/>
        <v>2.9999999999998916E-3</v>
      </c>
      <c r="H75">
        <f t="shared" ref="H75:H140" si="12">100-G75/E75*100</f>
        <v>88.461538461538836</v>
      </c>
      <c r="I75" s="3">
        <v>88.962199999999996</v>
      </c>
      <c r="K75">
        <v>10</v>
      </c>
      <c r="L75">
        <f t="shared" si="11"/>
        <v>87.610314666042996</v>
      </c>
    </row>
    <row r="76" spans="1:12" x14ac:dyDescent="0.25">
      <c r="A76" s="1" t="s">
        <v>20</v>
      </c>
      <c r="B76" s="1">
        <v>0.57750000000000001</v>
      </c>
      <c r="C76" s="1"/>
      <c r="D76" s="1">
        <v>0.61260000000000003</v>
      </c>
      <c r="E76" s="3">
        <f t="shared" si="9"/>
        <v>3.510000000000002E-2</v>
      </c>
      <c r="F76" s="1">
        <v>0.58130000000000004</v>
      </c>
      <c r="G76" s="3">
        <f t="shared" si="10"/>
        <v>3.8000000000000256E-3</v>
      </c>
      <c r="H76">
        <f t="shared" si="12"/>
        <v>89.173789173789103</v>
      </c>
      <c r="I76" s="3">
        <v>128.12870000000001</v>
      </c>
      <c r="K76">
        <v>10</v>
      </c>
      <c r="L76">
        <f t="shared" si="11"/>
        <v>126.18163360113648</v>
      </c>
    </row>
    <row r="77" spans="1:12" x14ac:dyDescent="0.25">
      <c r="A77" s="1" t="s">
        <v>21</v>
      </c>
      <c r="B77" s="1">
        <v>0.61060000000000003</v>
      </c>
      <c r="C77" s="1"/>
      <c r="D77" s="1">
        <v>0.65280000000000005</v>
      </c>
      <c r="E77" s="3">
        <f t="shared" si="9"/>
        <v>4.2200000000000015E-2</v>
      </c>
      <c r="F77" s="1">
        <v>0.61499999999999999</v>
      </c>
      <c r="G77" s="3">
        <f>F77-B77</f>
        <v>4.3999999999999595E-3</v>
      </c>
      <c r="H77">
        <f t="shared" si="12"/>
        <v>89.573459715639913</v>
      </c>
      <c r="I77" s="3">
        <v>181.37219999999999</v>
      </c>
      <c r="K77">
        <v>10</v>
      </c>
      <c r="L77">
        <f t="shared" si="11"/>
        <v>178.61603595316305</v>
      </c>
    </row>
    <row r="78" spans="1:12" x14ac:dyDescent="0.25">
      <c r="A78" s="1" t="s">
        <v>22</v>
      </c>
      <c r="B78" s="1">
        <v>0.53879999999999995</v>
      </c>
      <c r="C78" s="1"/>
      <c r="D78" s="1">
        <v>0.58260000000000001</v>
      </c>
      <c r="E78" s="3">
        <f t="shared" si="9"/>
        <v>4.3800000000000061E-2</v>
      </c>
      <c r="F78" s="1">
        <v>0.54339999999999999</v>
      </c>
      <c r="G78" s="3">
        <f t="shared" si="10"/>
        <v>4.6000000000000485E-3</v>
      </c>
      <c r="H78">
        <f t="shared" si="12"/>
        <v>89.497716894977074</v>
      </c>
      <c r="I78" s="3">
        <v>184.43369999999999</v>
      </c>
      <c r="K78">
        <v>10</v>
      </c>
      <c r="L78">
        <f t="shared" si="11"/>
        <v>181.63101285739981</v>
      </c>
    </row>
    <row r="79" spans="1:12" x14ac:dyDescent="0.25">
      <c r="A79" s="1" t="s">
        <v>23</v>
      </c>
      <c r="B79" s="1">
        <v>0.51910000000000001</v>
      </c>
      <c r="C79" s="1"/>
      <c r="D79" s="1">
        <v>0.56469999999999998</v>
      </c>
      <c r="E79" s="3">
        <f t="shared" si="9"/>
        <v>4.5599999999999974E-2</v>
      </c>
      <c r="F79" s="1">
        <v>0.52370000000000005</v>
      </c>
      <c r="G79" s="3">
        <f t="shared" si="10"/>
        <v>4.6000000000000485E-3</v>
      </c>
      <c r="H79">
        <f t="shared" si="12"/>
        <v>89.91228070175427</v>
      </c>
      <c r="I79" s="3">
        <v>213.20259999999999</v>
      </c>
      <c r="K79">
        <v>10</v>
      </c>
      <c r="L79">
        <f t="shared" si="11"/>
        <v>209.9627355620533</v>
      </c>
    </row>
    <row r="80" spans="1:12" x14ac:dyDescent="0.25">
      <c r="A80" s="1" t="s">
        <v>30</v>
      </c>
      <c r="B80" s="1">
        <v>0.5071</v>
      </c>
      <c r="C80" s="1"/>
      <c r="D80" s="1">
        <v>0.54730000000000001</v>
      </c>
      <c r="E80" s="3">
        <f t="shared" si="9"/>
        <v>4.0200000000000014E-2</v>
      </c>
      <c r="F80" s="1">
        <v>0.51149999999999995</v>
      </c>
      <c r="G80" s="3">
        <f t="shared" si="10"/>
        <v>4.3999999999999595E-3</v>
      </c>
      <c r="H80">
        <f t="shared" si="12"/>
        <v>89.054726368159308</v>
      </c>
      <c r="I80" s="3">
        <v>125.8693</v>
      </c>
      <c r="K80">
        <f>K79+60/13</f>
        <v>14.615384615384615</v>
      </c>
      <c r="L80">
        <f t="shared" si="11"/>
        <v>121.79530165238255</v>
      </c>
    </row>
    <row r="81" spans="1:12" x14ac:dyDescent="0.25">
      <c r="A81" s="1" t="s">
        <v>31</v>
      </c>
      <c r="B81" s="1">
        <v>0.51680000000000004</v>
      </c>
      <c r="C81" s="1"/>
      <c r="D81" s="1">
        <v>0.54510000000000003</v>
      </c>
      <c r="E81" s="3">
        <f t="shared" si="9"/>
        <v>2.8299999999999992E-2</v>
      </c>
      <c r="F81" s="1">
        <v>0.52039999999999997</v>
      </c>
      <c r="G81" s="3">
        <f t="shared" si="10"/>
        <v>3.5999999999999366E-3</v>
      </c>
      <c r="H81">
        <f t="shared" si="12"/>
        <v>87.27915194346312</v>
      </c>
      <c r="I81" s="3">
        <v>79.482900000000001</v>
      </c>
      <c r="K81">
        <f t="shared" ref="K81:K92" si="13">K80+60/13</f>
        <v>19.23076923076923</v>
      </c>
      <c r="L81">
        <f t="shared" si="11"/>
        <v>75.046584942692405</v>
      </c>
    </row>
    <row r="82" spans="1:12" x14ac:dyDescent="0.25">
      <c r="A82" s="1" t="s">
        <v>32</v>
      </c>
      <c r="B82" s="1">
        <v>0.52090000000000003</v>
      </c>
      <c r="C82" s="1"/>
      <c r="D82" s="1">
        <v>0.54469999999999996</v>
      </c>
      <c r="E82" s="3">
        <f t="shared" si="9"/>
        <v>2.3799999999999932E-2</v>
      </c>
      <c r="F82" s="1">
        <v>0.52400000000000002</v>
      </c>
      <c r="G82" s="3">
        <f t="shared" si="10"/>
        <v>3.0999999999999917E-3</v>
      </c>
      <c r="H82">
        <f t="shared" si="12"/>
        <v>86.974789915966383</v>
      </c>
      <c r="I82" s="3">
        <v>96.111800000000002</v>
      </c>
      <c r="K82">
        <f t="shared" si="13"/>
        <v>23.846153846153847</v>
      </c>
      <c r="L82">
        <f t="shared" si="11"/>
        <v>87.905051970243875</v>
      </c>
    </row>
    <row r="83" spans="1:12" x14ac:dyDescent="0.25">
      <c r="A83" s="1" t="s">
        <v>33</v>
      </c>
      <c r="B83" s="1">
        <v>0.62439999999999996</v>
      </c>
      <c r="C83" s="1"/>
      <c r="D83" s="1">
        <v>0.63900000000000001</v>
      </c>
      <c r="E83" s="3">
        <f t="shared" si="9"/>
        <v>1.4600000000000057E-2</v>
      </c>
      <c r="F83" s="1">
        <v>0.62690000000000001</v>
      </c>
      <c r="G83" s="3">
        <f t="shared" si="10"/>
        <v>2.5000000000000577E-3</v>
      </c>
      <c r="H83">
        <f t="shared" si="12"/>
        <v>82.876712328766786</v>
      </c>
      <c r="I83" s="3">
        <v>55.828899999999997</v>
      </c>
      <c r="K83">
        <f t="shared" si="13"/>
        <v>28.46153846153846</v>
      </c>
      <c r="L83">
        <f t="shared" si="11"/>
        <v>49.079550252939022</v>
      </c>
    </row>
    <row r="84" spans="1:12" x14ac:dyDescent="0.25">
      <c r="A84" s="1" t="s">
        <v>34</v>
      </c>
      <c r="B84" s="1">
        <v>0.4929</v>
      </c>
      <c r="C84" s="1"/>
      <c r="D84" s="1">
        <v>0.50270000000000004</v>
      </c>
      <c r="E84" s="3">
        <f t="shared" si="9"/>
        <v>9.8000000000000309E-3</v>
      </c>
      <c r="F84" s="1">
        <v>0.49490000000000001</v>
      </c>
      <c r="G84" s="3">
        <f t="shared" si="10"/>
        <v>2.0000000000000018E-3</v>
      </c>
      <c r="H84">
        <f t="shared" si="12"/>
        <v>79.591836734693928</v>
      </c>
      <c r="I84" s="3">
        <v>37.339100000000002</v>
      </c>
      <c r="K84">
        <f t="shared" si="13"/>
        <v>33.076923076923073</v>
      </c>
      <c r="L84">
        <f t="shared" si="11"/>
        <v>31.286347730481136</v>
      </c>
    </row>
    <row r="85" spans="1:12" x14ac:dyDescent="0.25">
      <c r="A85" s="1" t="s">
        <v>35</v>
      </c>
      <c r="B85" s="1">
        <v>0.54200000000000004</v>
      </c>
      <c r="C85" s="1"/>
      <c r="D85" s="1">
        <v>0.54820000000000002</v>
      </c>
      <c r="E85" s="3">
        <f t="shared" si="9"/>
        <v>6.1999999999999833E-3</v>
      </c>
      <c r="F85" s="1">
        <v>0.54379999999999995</v>
      </c>
      <c r="G85" s="3">
        <f t="shared" si="10"/>
        <v>1.7999999999999128E-3</v>
      </c>
      <c r="H85">
        <f t="shared" si="12"/>
        <v>70.967741935485208</v>
      </c>
      <c r="I85" s="3">
        <v>30.891200000000001</v>
      </c>
      <c r="K85">
        <f t="shared" si="13"/>
        <v>37.692307692307686</v>
      </c>
      <c r="L85">
        <f t="shared" si="11"/>
        <v>24.44276921057584</v>
      </c>
    </row>
    <row r="86" spans="1:12" x14ac:dyDescent="0.25">
      <c r="A86" s="1" t="s">
        <v>36</v>
      </c>
      <c r="B86" s="1">
        <v>0.52669999999999995</v>
      </c>
      <c r="C86" s="1"/>
      <c r="D86" s="1">
        <v>0.53010000000000002</v>
      </c>
      <c r="E86" s="3">
        <f t="shared" si="9"/>
        <v>3.4000000000000696E-3</v>
      </c>
      <c r="F86" s="1">
        <v>0.52790000000000004</v>
      </c>
      <c r="G86" s="3">
        <f t="shared" si="10"/>
        <v>1.2000000000000899E-3</v>
      </c>
      <c r="H86">
        <f t="shared" si="12"/>
        <v>64.705882352939255</v>
      </c>
      <c r="I86" s="3">
        <v>20.887799999999999</v>
      </c>
      <c r="K86">
        <f t="shared" si="13"/>
        <v>42.307692307692299</v>
      </c>
      <c r="L86">
        <f t="shared" si="11"/>
        <v>15.446032695666357</v>
      </c>
    </row>
    <row r="87" spans="1:12" x14ac:dyDescent="0.25">
      <c r="A87" s="1" t="s">
        <v>37</v>
      </c>
      <c r="B87" s="1">
        <v>0.57420000000000004</v>
      </c>
      <c r="C87" s="1"/>
      <c r="D87" s="1">
        <v>0.57609999999999995</v>
      </c>
      <c r="E87" s="3">
        <f>D87-B87</f>
        <v>1.8999999999999018E-3</v>
      </c>
      <c r="F87" s="1">
        <v>0.57499999999999996</v>
      </c>
      <c r="G87" s="3">
        <f t="shared" si="10"/>
        <v>7.9999999999991189E-4</v>
      </c>
      <c r="H87">
        <f t="shared" si="12"/>
        <v>57.894736842107726</v>
      </c>
      <c r="I87" s="3">
        <v>14.003399999999999</v>
      </c>
      <c r="K87">
        <f t="shared" si="13"/>
        <v>46.923076923076913</v>
      </c>
      <c r="L87">
        <f t="shared" si="11"/>
        <v>9.5629507641910099</v>
      </c>
    </row>
    <row r="88" spans="1:12" x14ac:dyDescent="0.25">
      <c r="A88" s="1" t="s">
        <v>38</v>
      </c>
      <c r="B88" s="1">
        <v>0.68159999999999998</v>
      </c>
      <c r="C88" s="1"/>
      <c r="D88" s="1">
        <v>0.68320000000000003</v>
      </c>
      <c r="E88" s="3">
        <f t="shared" si="9"/>
        <v>1.6000000000000458E-3</v>
      </c>
      <c r="F88" s="1">
        <v>0.68279999999999996</v>
      </c>
      <c r="G88" s="3">
        <f t="shared" si="10"/>
        <v>1.1999999999999789E-3</v>
      </c>
      <c r="H88">
        <f t="shared" si="12"/>
        <v>25.000000000003467</v>
      </c>
      <c r="I88" s="3">
        <v>7.6525999999999996</v>
      </c>
      <c r="K88">
        <f t="shared" si="13"/>
        <v>51.538461538461526</v>
      </c>
      <c r="L88">
        <f t="shared" si="11"/>
        <v>4.7591352241211675</v>
      </c>
    </row>
    <row r="89" spans="1:12" x14ac:dyDescent="0.25">
      <c r="A89" s="1" t="s">
        <v>39</v>
      </c>
      <c r="B89" s="1">
        <v>0.58679999999999999</v>
      </c>
      <c r="C89" s="1"/>
      <c r="D89" s="1">
        <v>0.58750000000000002</v>
      </c>
      <c r="E89" s="3">
        <f t="shared" si="9"/>
        <v>7.0000000000003393E-4</v>
      </c>
      <c r="F89" s="1">
        <v>0.58760000000000001</v>
      </c>
      <c r="G89" s="3">
        <f t="shared" si="10"/>
        <v>8.0000000000002292E-4</v>
      </c>
      <c r="H89">
        <f t="shared" si="12"/>
        <v>-14.285714285712018</v>
      </c>
      <c r="I89" s="3">
        <v>4.5327000000000002</v>
      </c>
      <c r="K89">
        <f t="shared" si="13"/>
        <v>56.153846153846139</v>
      </c>
      <c r="L89">
        <f t="shared" si="11"/>
        <v>2.5240760395890183</v>
      </c>
    </row>
    <row r="90" spans="1:12" x14ac:dyDescent="0.25">
      <c r="A90" s="1" t="s">
        <v>40</v>
      </c>
      <c r="B90" s="1">
        <v>0.52559999999999996</v>
      </c>
      <c r="C90" s="1"/>
      <c r="D90" s="1">
        <v>0.52610000000000001</v>
      </c>
      <c r="E90" s="3">
        <f t="shared" si="9"/>
        <v>5.0000000000005596E-4</v>
      </c>
      <c r="F90" s="1">
        <v>0.5262</v>
      </c>
      <c r="G90" s="3">
        <f t="shared" si="10"/>
        <v>6.0000000000004494E-4</v>
      </c>
      <c r="H90">
        <f t="shared" si="12"/>
        <v>-19.999999999995552</v>
      </c>
      <c r="I90" s="3">
        <v>2.0293999999999999</v>
      </c>
      <c r="K90">
        <f t="shared" si="13"/>
        <v>60.769230769230752</v>
      </c>
      <c r="L90">
        <f t="shared" si="11"/>
        <v>0.9907700332730528</v>
      </c>
    </row>
    <row r="91" spans="1:12" x14ac:dyDescent="0.25">
      <c r="A91" s="1" t="s">
        <v>41</v>
      </c>
      <c r="B91" s="1">
        <v>0.67679999999999996</v>
      </c>
      <c r="C91" s="1"/>
      <c r="D91" s="1">
        <v>0.6774</v>
      </c>
      <c r="E91" s="3">
        <f t="shared" si="9"/>
        <v>6.0000000000004494E-4</v>
      </c>
      <c r="F91" s="1">
        <v>0.67759999999999998</v>
      </c>
      <c r="G91" s="3">
        <f t="shared" si="10"/>
        <v>8.0000000000002292E-4</v>
      </c>
      <c r="H91">
        <f t="shared" si="12"/>
        <v>-33.333333333327175</v>
      </c>
      <c r="I91" s="3">
        <v>0.57259000000000004</v>
      </c>
      <c r="K91">
        <f t="shared" si="13"/>
        <v>65.384615384615373</v>
      </c>
      <c r="L91">
        <f t="shared" si="11"/>
        <v>0.23842097491553424</v>
      </c>
    </row>
    <row r="92" spans="1:12" x14ac:dyDescent="0.25">
      <c r="A92" s="1" t="s">
        <v>42</v>
      </c>
      <c r="B92" s="1">
        <v>0.59050000000000002</v>
      </c>
      <c r="C92" s="1"/>
      <c r="D92" s="1">
        <v>0.59130000000000005</v>
      </c>
      <c r="E92" s="3">
        <f>D92-B92</f>
        <v>8.0000000000002292E-4</v>
      </c>
      <c r="F92" s="1">
        <v>0.59140000000000004</v>
      </c>
      <c r="G92" s="3">
        <f>F92-B92</f>
        <v>9.000000000000119E-4</v>
      </c>
      <c r="H92">
        <f t="shared" si="12"/>
        <v>-12.499999999998266</v>
      </c>
      <c r="I92" s="3">
        <v>0.92783000000000004</v>
      </c>
      <c r="K92">
        <f t="shared" si="13"/>
        <v>69.999999999999986</v>
      </c>
      <c r="L92">
        <f t="shared" si="11"/>
        <v>0.31719842970783046</v>
      </c>
    </row>
    <row r="93" spans="1:12" x14ac:dyDescent="0.25">
      <c r="A93" s="3" t="s">
        <v>29</v>
      </c>
      <c r="B93" s="1"/>
      <c r="C93" s="1"/>
      <c r="D93" s="1"/>
      <c r="E93" s="4">
        <f>SUM(E70:E92)</f>
        <v>0.36290000000000006</v>
      </c>
      <c r="F93" s="1"/>
      <c r="G93" s="4">
        <f>SUM(G70:G92)</f>
        <v>5.0800000000000012E-2</v>
      </c>
      <c r="H93">
        <f t="shared" si="12"/>
        <v>86.001653348029762</v>
      </c>
      <c r="I93" s="4">
        <f>SUM(I70:I92)</f>
        <v>1461.2272199999995</v>
      </c>
      <c r="L93" s="7">
        <f>SUM(L72:L84)</f>
        <v>1323.0828234988605</v>
      </c>
    </row>
    <row r="94" spans="1:12" x14ac:dyDescent="0.25">
      <c r="L94" s="7">
        <f>I69/L93</f>
        <v>1.0162940491088297</v>
      </c>
    </row>
    <row r="96" spans="1:12" x14ac:dyDescent="0.25">
      <c r="A96" s="1"/>
      <c r="B96" s="1"/>
      <c r="C96" s="1"/>
      <c r="D96" s="9" t="s">
        <v>6</v>
      </c>
      <c r="E96" s="9"/>
      <c r="F96" s="9" t="s">
        <v>7</v>
      </c>
      <c r="G96" s="9"/>
      <c r="I96" s="3" t="s">
        <v>57</v>
      </c>
    </row>
    <row r="97" spans="1:12" x14ac:dyDescent="0.25">
      <c r="A97" s="1" t="s">
        <v>26</v>
      </c>
      <c r="B97" s="1" t="s">
        <v>3</v>
      </c>
      <c r="C97" s="1"/>
      <c r="D97" s="1" t="s">
        <v>4</v>
      </c>
      <c r="E97" s="3" t="s">
        <v>6</v>
      </c>
      <c r="F97" s="1" t="s">
        <v>5</v>
      </c>
      <c r="G97" s="3" t="s">
        <v>7</v>
      </c>
      <c r="H97" s="1" t="s">
        <v>56</v>
      </c>
      <c r="I97" s="4">
        <v>1323.6717000000001</v>
      </c>
      <c r="J97" t="s">
        <v>58</v>
      </c>
    </row>
    <row r="98" spans="1:12" x14ac:dyDescent="0.25">
      <c r="A98" s="1" t="s">
        <v>14</v>
      </c>
      <c r="B98" s="1">
        <v>0.53180000000000005</v>
      </c>
      <c r="C98" s="1"/>
      <c r="D98" s="1">
        <v>0.5333</v>
      </c>
      <c r="E98" s="3">
        <f>D98-B98</f>
        <v>1.4999999999999458E-3</v>
      </c>
      <c r="F98" s="1">
        <v>0.5323</v>
      </c>
      <c r="G98" s="3">
        <f>F98-B98</f>
        <v>4.9999999999994493E-4</v>
      </c>
      <c r="H98">
        <f t="shared" si="12"/>
        <v>66.66666666666913</v>
      </c>
      <c r="I98" s="3">
        <v>8.2690000000000001</v>
      </c>
      <c r="K98">
        <v>10</v>
      </c>
      <c r="L98">
        <f>I98*COS(K98/180*3.142)</f>
        <v>8.1433428127171936</v>
      </c>
    </row>
    <row r="99" spans="1:12" x14ac:dyDescent="0.25">
      <c r="A99" s="1" t="s">
        <v>15</v>
      </c>
      <c r="B99" s="1">
        <v>0.60780000000000001</v>
      </c>
      <c r="C99" s="1"/>
      <c r="D99" s="1">
        <v>0.60929999999999995</v>
      </c>
      <c r="E99" s="3">
        <f t="shared" ref="E99:E117" si="14">D99-B99</f>
        <v>1.4999999999999458E-3</v>
      </c>
      <c r="F99" s="1">
        <v>0.60840000000000005</v>
      </c>
      <c r="G99" s="3">
        <f>F99-B99</f>
        <v>6.0000000000004494E-4</v>
      </c>
      <c r="H99">
        <f t="shared" si="12"/>
        <v>59.999999999995559</v>
      </c>
      <c r="I99" s="3">
        <v>5.8906999999999998</v>
      </c>
      <c r="K99">
        <v>10</v>
      </c>
      <c r="L99">
        <f t="shared" ref="L99:L118" si="15">I99*COS(K99/180*3.142)</f>
        <v>5.8011838803813243</v>
      </c>
    </row>
    <row r="100" spans="1:12" x14ac:dyDescent="0.25">
      <c r="A100" s="1" t="s">
        <v>16</v>
      </c>
      <c r="B100" s="1">
        <v>0.50819999999999999</v>
      </c>
      <c r="C100" s="1"/>
      <c r="D100" s="1">
        <v>0.51580000000000004</v>
      </c>
      <c r="E100" s="3">
        <f t="shared" si="14"/>
        <v>7.6000000000000512E-3</v>
      </c>
      <c r="F100" s="1">
        <v>0.50939999999999996</v>
      </c>
      <c r="G100" s="3">
        <f t="shared" ref="G100:G117" si="16">F100-B100</f>
        <v>1.1999999999999789E-3</v>
      </c>
      <c r="H100">
        <f t="shared" si="12"/>
        <v>84.210526315789863</v>
      </c>
      <c r="I100" s="3">
        <v>30.981300000000001</v>
      </c>
      <c r="K100">
        <v>10</v>
      </c>
      <c r="L100">
        <f t="shared" si="15"/>
        <v>30.510502682747031</v>
      </c>
    </row>
    <row r="101" spans="1:12" x14ac:dyDescent="0.25">
      <c r="A101" s="1" t="s">
        <v>17</v>
      </c>
      <c r="B101" s="1">
        <v>0.5615</v>
      </c>
      <c r="C101" s="1"/>
      <c r="D101" s="1">
        <v>0.56820000000000004</v>
      </c>
      <c r="E101" s="3">
        <f>D101-B101</f>
        <v>6.7000000000000393E-3</v>
      </c>
      <c r="F101" s="1">
        <v>0.56259999999999999</v>
      </c>
      <c r="G101" s="3">
        <f t="shared" si="16"/>
        <v>1.0999999999999899E-3</v>
      </c>
      <c r="H101">
        <f t="shared" si="12"/>
        <v>83.582089552239054</v>
      </c>
      <c r="I101" s="3">
        <v>32.066099999999999</v>
      </c>
      <c r="K101">
        <v>10</v>
      </c>
      <c r="L101">
        <f t="shared" si="15"/>
        <v>31.578817869980746</v>
      </c>
    </row>
    <row r="102" spans="1:12" x14ac:dyDescent="0.25">
      <c r="A102" s="1" t="s">
        <v>18</v>
      </c>
      <c r="B102" s="1">
        <v>0.60560000000000003</v>
      </c>
      <c r="C102" s="1"/>
      <c r="D102" s="1">
        <v>0.623</v>
      </c>
      <c r="E102" s="3">
        <f t="shared" si="14"/>
        <v>1.7399999999999971E-2</v>
      </c>
      <c r="F102" s="1">
        <v>0.60770000000000002</v>
      </c>
      <c r="G102" s="3">
        <f t="shared" si="16"/>
        <v>2.0999999999999908E-3</v>
      </c>
      <c r="H102">
        <f t="shared" si="12"/>
        <v>87.931034482758648</v>
      </c>
      <c r="I102" s="3">
        <v>68.819000000000003</v>
      </c>
      <c r="K102">
        <v>10</v>
      </c>
      <c r="L102">
        <f t="shared" si="15"/>
        <v>67.773214297785046</v>
      </c>
    </row>
    <row r="103" spans="1:12" x14ac:dyDescent="0.25">
      <c r="A103" s="1" t="s">
        <v>19</v>
      </c>
      <c r="B103" s="1">
        <v>0.68100000000000005</v>
      </c>
      <c r="C103" s="1"/>
      <c r="D103" s="1">
        <v>0.70779999999999998</v>
      </c>
      <c r="E103" s="3">
        <f t="shared" si="14"/>
        <v>2.6799999999999935E-2</v>
      </c>
      <c r="F103" s="1">
        <v>0.68440000000000001</v>
      </c>
      <c r="G103" s="3">
        <f t="shared" si="16"/>
        <v>3.3999999999999586E-3</v>
      </c>
      <c r="H103">
        <f t="shared" si="12"/>
        <v>87.313432835821018</v>
      </c>
      <c r="I103" s="3">
        <v>110.66589999999999</v>
      </c>
      <c r="K103">
        <v>10</v>
      </c>
      <c r="L103">
        <f t="shared" si="15"/>
        <v>108.98420140015475</v>
      </c>
    </row>
    <row r="104" spans="1:12" x14ac:dyDescent="0.25">
      <c r="A104" s="1" t="s">
        <v>20</v>
      </c>
      <c r="B104" s="1">
        <v>0.71340000000000003</v>
      </c>
      <c r="C104" s="1"/>
      <c r="D104" s="1">
        <v>0.75009999999999999</v>
      </c>
      <c r="E104" s="3">
        <f t="shared" si="14"/>
        <v>3.6699999999999955E-2</v>
      </c>
      <c r="F104" s="1">
        <v>0.71709999999999996</v>
      </c>
      <c r="G104" s="3">
        <f t="shared" si="16"/>
        <v>3.6999999999999256E-3</v>
      </c>
      <c r="H104">
        <f t="shared" si="12"/>
        <v>89.918256130790382</v>
      </c>
      <c r="I104" s="3">
        <v>173.36789999999999</v>
      </c>
      <c r="K104">
        <v>10</v>
      </c>
      <c r="L104">
        <f t="shared" si="15"/>
        <v>170.73337071240454</v>
      </c>
    </row>
    <row r="105" spans="1:12" x14ac:dyDescent="0.25">
      <c r="A105" s="1" t="s">
        <v>21</v>
      </c>
      <c r="B105" s="1">
        <v>0.71679999999999999</v>
      </c>
      <c r="C105" s="1"/>
      <c r="D105" s="1">
        <v>0.76280000000000003</v>
      </c>
      <c r="E105" s="3">
        <f t="shared" si="14"/>
        <v>4.6000000000000041E-2</v>
      </c>
      <c r="F105" s="1">
        <v>0.72140000000000004</v>
      </c>
      <c r="G105" s="3">
        <f t="shared" si="16"/>
        <v>4.6000000000000485E-3</v>
      </c>
      <c r="H105">
        <f t="shared" si="12"/>
        <v>89.999999999999901</v>
      </c>
      <c r="I105" s="3">
        <v>165.98099999999999</v>
      </c>
      <c r="K105">
        <v>10</v>
      </c>
      <c r="L105">
        <f t="shared" si="15"/>
        <v>163.45872335199087</v>
      </c>
    </row>
    <row r="106" spans="1:12" x14ac:dyDescent="0.25">
      <c r="A106" s="1" t="s">
        <v>22</v>
      </c>
      <c r="B106" s="1">
        <v>0.51910000000000001</v>
      </c>
      <c r="C106" s="1"/>
      <c r="D106" s="1">
        <v>0.56899999999999995</v>
      </c>
      <c r="E106" s="3">
        <f t="shared" si="14"/>
        <v>4.9899999999999944E-2</v>
      </c>
      <c r="F106" s="1">
        <v>0.52439999999999998</v>
      </c>
      <c r="G106" s="3">
        <f t="shared" si="16"/>
        <v>5.2999999999999714E-3</v>
      </c>
      <c r="H106">
        <f t="shared" si="12"/>
        <v>89.378757515030102</v>
      </c>
      <c r="I106" s="3">
        <v>193.6591</v>
      </c>
      <c r="K106">
        <v>10</v>
      </c>
      <c r="L106">
        <f t="shared" si="15"/>
        <v>190.71622204647241</v>
      </c>
    </row>
    <row r="107" spans="1:12" x14ac:dyDescent="0.25">
      <c r="A107" s="1" t="s">
        <v>23</v>
      </c>
      <c r="B107" s="1">
        <v>0.48649999999999999</v>
      </c>
      <c r="C107" s="1"/>
      <c r="D107" s="1">
        <v>0.53110000000000002</v>
      </c>
      <c r="E107" s="3">
        <f t="shared" si="14"/>
        <v>4.4600000000000029E-2</v>
      </c>
      <c r="F107" s="1">
        <v>0.4909</v>
      </c>
      <c r="G107" s="3">
        <f t="shared" si="16"/>
        <v>4.400000000000015E-3</v>
      </c>
      <c r="H107">
        <f t="shared" si="12"/>
        <v>90.134529147982036</v>
      </c>
      <c r="I107" s="3">
        <v>169.95570000000001</v>
      </c>
      <c r="K107">
        <v>10</v>
      </c>
      <c r="L107">
        <f t="shared" si="15"/>
        <v>167.37302310742768</v>
      </c>
    </row>
    <row r="108" spans="1:12" x14ac:dyDescent="0.25">
      <c r="A108" s="1" t="s">
        <v>30</v>
      </c>
      <c r="B108" s="1">
        <v>0.74129999999999996</v>
      </c>
      <c r="C108" s="1"/>
      <c r="D108" s="1">
        <v>0.78590000000000004</v>
      </c>
      <c r="E108" s="3">
        <f t="shared" si="14"/>
        <v>4.4600000000000084E-2</v>
      </c>
      <c r="F108" s="1">
        <v>0.74560000000000004</v>
      </c>
      <c r="G108" s="3">
        <f t="shared" si="16"/>
        <v>4.3000000000000815E-3</v>
      </c>
      <c r="H108">
        <f t="shared" si="12"/>
        <v>90.358744394618668</v>
      </c>
      <c r="I108" s="3">
        <v>215.16139999999999</v>
      </c>
      <c r="K108">
        <v>10</v>
      </c>
      <c r="L108">
        <f t="shared" si="15"/>
        <v>211.8917692906239</v>
      </c>
    </row>
    <row r="109" spans="1:12" x14ac:dyDescent="0.25">
      <c r="A109" s="1" t="s">
        <v>31</v>
      </c>
      <c r="B109" s="1">
        <v>0.62460000000000004</v>
      </c>
      <c r="C109" s="1"/>
      <c r="D109" s="1">
        <v>0.64749999999999996</v>
      </c>
      <c r="E109" s="3">
        <f t="shared" si="14"/>
        <v>2.289999999999992E-2</v>
      </c>
      <c r="F109" s="1">
        <v>0.62719999999999998</v>
      </c>
      <c r="G109" s="3">
        <f t="shared" si="16"/>
        <v>2.5999999999999357E-3</v>
      </c>
      <c r="H109">
        <f t="shared" si="12"/>
        <v>88.646288209607235</v>
      </c>
      <c r="I109" s="3">
        <v>81.729699999999994</v>
      </c>
      <c r="K109">
        <f>K108+6</f>
        <v>16</v>
      </c>
      <c r="L109">
        <f t="shared" si="15"/>
        <v>78.562814281116985</v>
      </c>
    </row>
    <row r="110" spans="1:12" x14ac:dyDescent="0.25">
      <c r="A110" s="1" t="s">
        <v>32</v>
      </c>
      <c r="B110" s="1">
        <v>0.80059999999999998</v>
      </c>
      <c r="C110" s="1"/>
      <c r="D110" s="1">
        <v>0.82289999999999996</v>
      </c>
      <c r="E110" s="3">
        <f t="shared" si="14"/>
        <v>2.2299999999999986E-2</v>
      </c>
      <c r="F110" s="1">
        <v>0.80330000000000001</v>
      </c>
      <c r="G110" s="3">
        <f t="shared" si="16"/>
        <v>2.7000000000000357E-3</v>
      </c>
      <c r="H110">
        <f t="shared" si="12"/>
        <v>87.892376681614181</v>
      </c>
      <c r="I110" s="3">
        <v>83.709100000000007</v>
      </c>
      <c r="K110">
        <f t="shared" ref="K110:K118" si="17">K109+6</f>
        <v>22</v>
      </c>
      <c r="L110">
        <f t="shared" si="15"/>
        <v>77.612164691126239</v>
      </c>
    </row>
    <row r="111" spans="1:12" x14ac:dyDescent="0.25">
      <c r="A111" s="1" t="s">
        <v>33</v>
      </c>
      <c r="B111" s="1">
        <v>0.5927</v>
      </c>
      <c r="C111" s="1"/>
      <c r="D111" s="1">
        <v>0.60760000000000003</v>
      </c>
      <c r="E111" s="3">
        <f t="shared" si="14"/>
        <v>1.4900000000000024E-2</v>
      </c>
      <c r="F111" s="1">
        <v>0.59489999999999998</v>
      </c>
      <c r="G111" s="3">
        <f t="shared" si="16"/>
        <v>2.1999999999999797E-3</v>
      </c>
      <c r="H111">
        <f t="shared" si="12"/>
        <v>85.234899328859228</v>
      </c>
      <c r="I111" s="3">
        <v>61.868200000000002</v>
      </c>
      <c r="K111">
        <f t="shared" si="17"/>
        <v>28</v>
      </c>
      <c r="L111">
        <f t="shared" si="15"/>
        <v>54.624537695662397</v>
      </c>
    </row>
    <row r="112" spans="1:12" x14ac:dyDescent="0.25">
      <c r="A112" s="1" t="s">
        <v>34</v>
      </c>
      <c r="B112" s="1">
        <v>0.70179999999999998</v>
      </c>
      <c r="C112" s="1"/>
      <c r="D112" s="1">
        <v>0.70689999999999997</v>
      </c>
      <c r="E112" s="3">
        <f t="shared" si="14"/>
        <v>5.0999999999999934E-3</v>
      </c>
      <c r="F112" s="1">
        <v>0.70199999999999996</v>
      </c>
      <c r="G112" s="3">
        <f>F112-B112</f>
        <v>1.9999999999997797E-4</v>
      </c>
      <c r="H112">
        <f t="shared" si="12"/>
        <v>96.078431372549446</v>
      </c>
      <c r="I112" s="3">
        <v>30.756399999999999</v>
      </c>
      <c r="K112">
        <f t="shared" si="17"/>
        <v>34</v>
      </c>
      <c r="L112">
        <f t="shared" si="15"/>
        <v>25.496887793191309</v>
      </c>
    </row>
    <row r="113" spans="1:12" x14ac:dyDescent="0.25">
      <c r="A113" s="1" t="s">
        <v>35</v>
      </c>
      <c r="B113" s="1">
        <v>0.75019999999999998</v>
      </c>
      <c r="C113" s="1"/>
      <c r="D113" s="1">
        <v>0.754</v>
      </c>
      <c r="E113" s="3">
        <f t="shared" si="14"/>
        <v>3.8000000000000256E-3</v>
      </c>
      <c r="F113" s="1">
        <v>0.75070000000000003</v>
      </c>
      <c r="G113" s="3">
        <f t="shared" si="16"/>
        <v>5.0000000000005596E-4</v>
      </c>
      <c r="H113">
        <f t="shared" si="12"/>
        <v>86.842105263156512</v>
      </c>
      <c r="I113" s="3">
        <v>29.696000000000002</v>
      </c>
      <c r="K113">
        <f t="shared" si="17"/>
        <v>40</v>
      </c>
      <c r="L113">
        <f t="shared" si="15"/>
        <v>22.746727796718666</v>
      </c>
    </row>
    <row r="114" spans="1:12" x14ac:dyDescent="0.25">
      <c r="A114" s="1" t="s">
        <v>36</v>
      </c>
      <c r="B114" s="1">
        <v>0.70609999999999995</v>
      </c>
      <c r="C114" s="1"/>
      <c r="D114" s="1">
        <v>0.70830000000000004</v>
      </c>
      <c r="E114" s="3">
        <f t="shared" si="14"/>
        <v>2.2000000000000908E-3</v>
      </c>
      <c r="F114" s="1">
        <v>0.70650000000000002</v>
      </c>
      <c r="G114" s="3">
        <f t="shared" si="16"/>
        <v>4.0000000000006697E-4</v>
      </c>
      <c r="H114">
        <f t="shared" si="12"/>
        <v>81.818181818179525</v>
      </c>
      <c r="I114" s="3">
        <v>13.1805</v>
      </c>
      <c r="K114">
        <f t="shared" si="17"/>
        <v>46</v>
      </c>
      <c r="L114">
        <f t="shared" si="15"/>
        <v>9.1549576066743743</v>
      </c>
    </row>
    <row r="115" spans="1:12" x14ac:dyDescent="0.25">
      <c r="A115" s="1" t="s">
        <v>37</v>
      </c>
      <c r="B115" s="1">
        <v>0.60870000000000002</v>
      </c>
      <c r="C115" s="1"/>
      <c r="D115" s="1">
        <v>0.61040000000000005</v>
      </c>
      <c r="E115" s="3">
        <f t="shared" si="14"/>
        <v>1.7000000000000348E-3</v>
      </c>
      <c r="F115" s="1">
        <v>0.60940000000000005</v>
      </c>
      <c r="G115" s="3">
        <f t="shared" si="16"/>
        <v>7.0000000000003393E-4</v>
      </c>
      <c r="H115">
        <f t="shared" si="12"/>
        <v>58.823529411763552</v>
      </c>
      <c r="I115" s="3">
        <v>10.978300000000001</v>
      </c>
      <c r="K115">
        <f t="shared" si="17"/>
        <v>52</v>
      </c>
      <c r="L115">
        <f t="shared" si="15"/>
        <v>6.7578982945028834</v>
      </c>
    </row>
    <row r="116" spans="1:12" x14ac:dyDescent="0.25">
      <c r="A116" s="1" t="s">
        <v>38</v>
      </c>
      <c r="B116" s="1">
        <v>0.53100000000000003</v>
      </c>
      <c r="C116" s="1"/>
      <c r="D116" s="1">
        <v>0.53200000000000003</v>
      </c>
      <c r="E116" s="3">
        <f t="shared" si="14"/>
        <v>1.0000000000000009E-3</v>
      </c>
      <c r="F116" s="1">
        <v>0.53149999999999997</v>
      </c>
      <c r="G116" s="3">
        <f t="shared" si="16"/>
        <v>4.9999999999994493E-4</v>
      </c>
      <c r="H116">
        <f t="shared" si="12"/>
        <v>50.000000000005549</v>
      </c>
      <c r="I116" s="3">
        <v>4.1237000000000004</v>
      </c>
      <c r="K116">
        <f t="shared" si="17"/>
        <v>58</v>
      </c>
      <c r="L116">
        <f t="shared" si="15"/>
        <v>2.1847690360430341</v>
      </c>
    </row>
    <row r="117" spans="1:12" x14ac:dyDescent="0.25">
      <c r="A117" s="1" t="s">
        <v>39</v>
      </c>
      <c r="B117" s="1">
        <v>0.55610000000000004</v>
      </c>
      <c r="C117" s="1"/>
      <c r="D117" s="1">
        <v>0.55700000000000005</v>
      </c>
      <c r="E117" s="3">
        <f t="shared" si="14"/>
        <v>9.000000000000119E-4</v>
      </c>
      <c r="F117" s="1">
        <v>0.55669999999999997</v>
      </c>
      <c r="G117" s="3">
        <f t="shared" si="16"/>
        <v>5.9999999999993392E-4</v>
      </c>
      <c r="H117">
        <f t="shared" si="12"/>
        <v>33.333333333341557</v>
      </c>
      <c r="I117" s="3">
        <v>3.4969000000000001</v>
      </c>
      <c r="K117">
        <f t="shared" si="17"/>
        <v>64</v>
      </c>
      <c r="L117">
        <f t="shared" si="15"/>
        <v>1.5324848340188721</v>
      </c>
    </row>
    <row r="118" spans="1:12" x14ac:dyDescent="0.25">
      <c r="A118" s="1" t="s">
        <v>40</v>
      </c>
      <c r="B118" s="1">
        <v>0.4239</v>
      </c>
      <c r="C118" s="1"/>
      <c r="D118" s="1">
        <v>0.4244</v>
      </c>
      <c r="E118" s="3">
        <f>D118-B118</f>
        <v>5.0000000000000044E-4</v>
      </c>
      <c r="F118" s="1">
        <v>0.42430000000000001</v>
      </c>
      <c r="G118" s="3">
        <f>F118-B118</f>
        <v>4.0000000000001146E-4</v>
      </c>
      <c r="H118">
        <f t="shared" si="12"/>
        <v>19.999999999997769</v>
      </c>
      <c r="I118" s="3">
        <v>0.91563000000000005</v>
      </c>
      <c r="K118">
        <f t="shared" si="17"/>
        <v>70</v>
      </c>
      <c r="L118">
        <f t="shared" si="15"/>
        <v>0.31302760009202185</v>
      </c>
    </row>
    <row r="119" spans="1:12" x14ac:dyDescent="0.25">
      <c r="A119" s="1" t="s">
        <v>41</v>
      </c>
      <c r="B119" s="1"/>
      <c r="C119" s="1"/>
      <c r="D119" s="1"/>
      <c r="F119" s="1"/>
      <c r="L119" s="7">
        <f>SUM(L100:L112)</f>
        <v>1379.3162492206841</v>
      </c>
    </row>
    <row r="120" spans="1:12" x14ac:dyDescent="0.25">
      <c r="A120" s="1" t="s">
        <v>42</v>
      </c>
      <c r="B120" s="1"/>
      <c r="C120" s="1"/>
      <c r="D120" s="1"/>
      <c r="F120" s="1"/>
      <c r="L120" s="7">
        <f>I97/L119</f>
        <v>0.9596578745069354</v>
      </c>
    </row>
    <row r="121" spans="1:12" x14ac:dyDescent="0.25">
      <c r="A121" s="3" t="s">
        <v>29</v>
      </c>
      <c r="B121" s="1"/>
      <c r="C121" s="1"/>
      <c r="D121" s="1"/>
      <c r="E121" s="4">
        <f>SUM(E98:E118)</f>
        <v>0.35860000000000003</v>
      </c>
      <c r="F121" s="1"/>
      <c r="G121" s="4">
        <f>SUM(G98:G118)</f>
        <v>4.1999999999999926E-2</v>
      </c>
      <c r="H121">
        <f t="shared" si="12"/>
        <v>88.287785833798125</v>
      </c>
      <c r="I121" s="4">
        <f>SUM(I98:I118)</f>
        <v>1495.27153</v>
      </c>
    </row>
    <row r="122" spans="1:12" x14ac:dyDescent="0.25">
      <c r="A122" s="1"/>
      <c r="B122" s="1"/>
      <c r="C122" s="1"/>
      <c r="D122" s="1"/>
      <c r="F122" s="1"/>
    </row>
    <row r="124" spans="1:12" x14ac:dyDescent="0.25">
      <c r="A124" s="1"/>
      <c r="B124" s="1"/>
      <c r="C124" s="1"/>
      <c r="D124" s="9" t="s">
        <v>6</v>
      </c>
      <c r="E124" s="9"/>
      <c r="F124" s="9" t="s">
        <v>7</v>
      </c>
      <c r="G124" s="9"/>
      <c r="I124" s="3" t="s">
        <v>57</v>
      </c>
    </row>
    <row r="125" spans="1:12" x14ac:dyDescent="0.25">
      <c r="A125" s="1" t="s">
        <v>27</v>
      </c>
      <c r="B125" s="1" t="s">
        <v>3</v>
      </c>
      <c r="C125" s="1"/>
      <c r="D125" s="1" t="s">
        <v>4</v>
      </c>
      <c r="E125" s="3" t="s">
        <v>6</v>
      </c>
      <c r="F125" s="1" t="s">
        <v>5</v>
      </c>
      <c r="G125" s="3" t="s">
        <v>7</v>
      </c>
      <c r="H125" s="1" t="s">
        <v>56</v>
      </c>
      <c r="I125" s="4">
        <v>1299.4675999999999</v>
      </c>
      <c r="J125" t="s">
        <v>58</v>
      </c>
    </row>
    <row r="126" spans="1:12" x14ac:dyDescent="0.25">
      <c r="A126" s="1" t="s">
        <v>14</v>
      </c>
      <c r="B126" s="1">
        <v>0.69359999999999999</v>
      </c>
      <c r="C126" s="1"/>
      <c r="D126" s="1">
        <v>0.69510000000000005</v>
      </c>
      <c r="E126" s="3">
        <f>D126-B126</f>
        <v>1.5000000000000568E-3</v>
      </c>
      <c r="F126" s="1">
        <v>0.69399999999999995</v>
      </c>
      <c r="G126" s="3">
        <f>F126-B126</f>
        <v>3.9999999999995595E-4</v>
      </c>
      <c r="H126">
        <f t="shared" si="12"/>
        <v>73.333333333337279</v>
      </c>
      <c r="I126" s="3">
        <v>7.9599000000000002</v>
      </c>
      <c r="K126">
        <v>10</v>
      </c>
      <c r="L126">
        <f>I126*COS(K126/180*3.142)</f>
        <v>7.8389399510155515</v>
      </c>
    </row>
    <row r="127" spans="1:12" x14ac:dyDescent="0.25">
      <c r="A127" s="1" t="s">
        <v>15</v>
      </c>
      <c r="B127" s="1">
        <v>0.49409999999999998</v>
      </c>
      <c r="C127" s="1"/>
      <c r="D127" s="1">
        <v>0.49569999999999997</v>
      </c>
      <c r="E127" s="3">
        <f t="shared" ref="E127:E147" si="18">D127-B127</f>
        <v>1.5999999999999903E-3</v>
      </c>
      <c r="F127" s="1">
        <v>0.49480000000000002</v>
      </c>
      <c r="G127" s="3">
        <f t="shared" ref="G127:G147" si="19">F127-B127</f>
        <v>7.0000000000003393E-4</v>
      </c>
      <c r="H127">
        <f t="shared" si="12"/>
        <v>56.249999999997613</v>
      </c>
      <c r="I127" s="3">
        <v>9.1286000000000005</v>
      </c>
      <c r="K127">
        <v>10</v>
      </c>
      <c r="L127">
        <f t="shared" ref="L127:L148" si="20">I127*COS(K127/180*3.142)</f>
        <v>8.9898801790023199</v>
      </c>
    </row>
    <row r="128" spans="1:12" x14ac:dyDescent="0.25">
      <c r="A128" s="1" t="s">
        <v>16</v>
      </c>
      <c r="B128" s="1">
        <v>0.63819999999999999</v>
      </c>
      <c r="C128" s="1"/>
      <c r="D128" s="1">
        <v>0.64480000000000004</v>
      </c>
      <c r="E128" s="3">
        <f t="shared" si="18"/>
        <v>6.6000000000000503E-3</v>
      </c>
      <c r="F128" s="1">
        <v>0.63900000000000001</v>
      </c>
      <c r="G128" s="3">
        <f t="shared" si="19"/>
        <v>8.0000000000002292E-4</v>
      </c>
      <c r="H128">
        <f t="shared" si="12"/>
        <v>87.87878787878762</v>
      </c>
      <c r="I128" s="3">
        <v>35.479500000000002</v>
      </c>
      <c r="K128">
        <v>10</v>
      </c>
      <c r="L128">
        <f t="shared" si="20"/>
        <v>34.940347239545254</v>
      </c>
    </row>
    <row r="129" spans="1:12" x14ac:dyDescent="0.25">
      <c r="A129" s="1" t="s">
        <v>17</v>
      </c>
      <c r="B129" s="1">
        <v>0.60109999999999997</v>
      </c>
      <c r="C129" s="1"/>
      <c r="D129" s="1">
        <v>0.60970000000000002</v>
      </c>
      <c r="E129" s="3">
        <f t="shared" si="18"/>
        <v>8.600000000000052E-3</v>
      </c>
      <c r="F129" s="1">
        <v>0.60250000000000004</v>
      </c>
      <c r="G129" s="3">
        <f t="shared" si="19"/>
        <v>1.4000000000000679E-3</v>
      </c>
      <c r="H129">
        <f t="shared" si="12"/>
        <v>83.72093023255745</v>
      </c>
      <c r="I129" s="3">
        <v>44.223799999999997</v>
      </c>
      <c r="K129">
        <v>10</v>
      </c>
      <c r="L129">
        <f t="shared" si="20"/>
        <v>43.551767309353323</v>
      </c>
    </row>
    <row r="130" spans="1:12" x14ac:dyDescent="0.25">
      <c r="A130" s="1" t="s">
        <v>18</v>
      </c>
      <c r="B130" s="1">
        <v>0.57020000000000004</v>
      </c>
      <c r="C130" s="1"/>
      <c r="D130" s="1">
        <v>0.59640000000000004</v>
      </c>
      <c r="E130" s="3">
        <f t="shared" si="18"/>
        <v>2.6200000000000001E-2</v>
      </c>
      <c r="F130" s="1">
        <v>0.57299999999999995</v>
      </c>
      <c r="G130" s="3">
        <f t="shared" si="19"/>
        <v>2.7999999999999137E-3</v>
      </c>
      <c r="H130">
        <f t="shared" si="12"/>
        <v>89.312977099236974</v>
      </c>
      <c r="I130" s="3">
        <v>120.4853</v>
      </c>
      <c r="K130">
        <v>10</v>
      </c>
      <c r="L130">
        <f t="shared" si="20"/>
        <v>118.65438406011306</v>
      </c>
    </row>
    <row r="131" spans="1:12" x14ac:dyDescent="0.25">
      <c r="A131" s="1" t="s">
        <v>19</v>
      </c>
      <c r="B131" s="1">
        <v>0.4501</v>
      </c>
      <c r="C131" s="1"/>
      <c r="D131" s="1">
        <v>0.4819</v>
      </c>
      <c r="E131" s="3">
        <f t="shared" si="18"/>
        <v>3.1799999999999995E-2</v>
      </c>
      <c r="F131" s="1">
        <v>0.4536</v>
      </c>
      <c r="G131" s="3">
        <f t="shared" si="19"/>
        <v>3.5000000000000031E-3</v>
      </c>
      <c r="H131">
        <f t="shared" si="12"/>
        <v>88.993710691823892</v>
      </c>
      <c r="I131" s="3">
        <v>139.17140000000001</v>
      </c>
      <c r="K131">
        <v>10</v>
      </c>
      <c r="L131">
        <f t="shared" si="20"/>
        <v>137.05652677781953</v>
      </c>
    </row>
    <row r="132" spans="1:12" x14ac:dyDescent="0.25">
      <c r="A132" s="1" t="s">
        <v>20</v>
      </c>
      <c r="B132" s="1">
        <v>0.54769999999999996</v>
      </c>
      <c r="C132" s="1"/>
      <c r="D132" s="1">
        <v>0.58650000000000002</v>
      </c>
      <c r="E132" s="3">
        <f>D132-B132</f>
        <v>3.8800000000000057E-2</v>
      </c>
      <c r="F132" s="1">
        <v>0.55159999999999998</v>
      </c>
      <c r="G132" s="3">
        <f t="shared" si="19"/>
        <v>3.9000000000000146E-3</v>
      </c>
      <c r="H132">
        <f t="shared" si="12"/>
        <v>89.948453608247405</v>
      </c>
      <c r="I132" s="3">
        <v>174.3075</v>
      </c>
      <c r="K132">
        <v>10</v>
      </c>
      <c r="L132">
        <f t="shared" si="20"/>
        <v>171.65869238453286</v>
      </c>
    </row>
    <row r="133" spans="1:12" x14ac:dyDescent="0.25">
      <c r="A133" s="1" t="s">
        <v>21</v>
      </c>
      <c r="B133" s="1">
        <v>0.62209999999999999</v>
      </c>
      <c r="C133" s="1"/>
      <c r="D133" s="1">
        <v>0.66739999999999999</v>
      </c>
      <c r="E133" s="3">
        <f t="shared" si="18"/>
        <v>4.5300000000000007E-2</v>
      </c>
      <c r="F133" s="1">
        <v>0.62649999999999995</v>
      </c>
      <c r="G133" s="3">
        <f t="shared" si="19"/>
        <v>4.3999999999999595E-3</v>
      </c>
      <c r="H133">
        <f t="shared" si="12"/>
        <v>90.28697571743939</v>
      </c>
      <c r="I133" s="3">
        <v>180.70519999999999</v>
      </c>
      <c r="K133">
        <v>10</v>
      </c>
      <c r="L133">
        <f t="shared" si="20"/>
        <v>177.95917180319543</v>
      </c>
    </row>
    <row r="134" spans="1:12" x14ac:dyDescent="0.25">
      <c r="A134" s="1" t="s">
        <v>22</v>
      </c>
      <c r="B134" s="1">
        <v>0.69240000000000002</v>
      </c>
      <c r="C134" s="1"/>
      <c r="D134" s="1">
        <v>0.73609999999999998</v>
      </c>
      <c r="E134" s="3">
        <f t="shared" si="18"/>
        <v>4.3699999999999961E-2</v>
      </c>
      <c r="F134" s="1">
        <v>0.69710000000000005</v>
      </c>
      <c r="G134" s="3">
        <f>F134-B134</f>
        <v>4.7000000000000375E-3</v>
      </c>
      <c r="H134">
        <f t="shared" si="12"/>
        <v>89.244851258581136</v>
      </c>
      <c r="I134" s="3">
        <v>212.93879999999999</v>
      </c>
      <c r="K134">
        <v>10</v>
      </c>
      <c r="L134">
        <f t="shared" si="20"/>
        <v>209.70294431353537</v>
      </c>
    </row>
    <row r="135" spans="1:12" x14ac:dyDescent="0.25">
      <c r="A135" s="1" t="s">
        <v>23</v>
      </c>
      <c r="B135" s="1">
        <v>0.52729999999999999</v>
      </c>
      <c r="C135" s="1"/>
      <c r="D135" s="1">
        <v>0.56579999999999997</v>
      </c>
      <c r="E135" s="3">
        <f t="shared" si="18"/>
        <v>3.8499999999999979E-2</v>
      </c>
      <c r="F135" s="1">
        <v>0.53120000000000001</v>
      </c>
      <c r="G135" s="3">
        <f t="shared" si="19"/>
        <v>3.9000000000000146E-3</v>
      </c>
      <c r="H135">
        <f t="shared" si="12"/>
        <v>89.87012987012983</v>
      </c>
      <c r="I135" s="3">
        <v>163.24590000000001</v>
      </c>
      <c r="K135">
        <f>K134+60/14</f>
        <v>14.285714285714285</v>
      </c>
      <c r="L135">
        <f t="shared" si="20"/>
        <v>158.19659139302937</v>
      </c>
    </row>
    <row r="136" spans="1:12" x14ac:dyDescent="0.25">
      <c r="A136" s="1" t="s">
        <v>30</v>
      </c>
      <c r="B136" s="1">
        <v>0.59109999999999996</v>
      </c>
      <c r="C136" s="1"/>
      <c r="D136" s="1">
        <v>0.63080000000000003</v>
      </c>
      <c r="E136" s="3">
        <f t="shared" si="18"/>
        <v>3.9700000000000069E-2</v>
      </c>
      <c r="F136" s="1">
        <v>0.59530000000000005</v>
      </c>
      <c r="G136" s="3">
        <f t="shared" si="19"/>
        <v>4.2000000000000925E-3</v>
      </c>
      <c r="H136">
        <f t="shared" si="12"/>
        <v>89.420654911838582</v>
      </c>
      <c r="I136" s="3">
        <v>157.17500000000001</v>
      </c>
      <c r="K136">
        <f t="shared" ref="K136:K148" si="21">K135+60/14</f>
        <v>18.571428571428569</v>
      </c>
      <c r="L136">
        <f t="shared" si="20"/>
        <v>148.98837666855937</v>
      </c>
    </row>
    <row r="137" spans="1:12" x14ac:dyDescent="0.25">
      <c r="A137" s="1" t="s">
        <v>31</v>
      </c>
      <c r="B137" s="1">
        <v>0.79279999999999995</v>
      </c>
      <c r="C137" s="1"/>
      <c r="D137" s="1">
        <v>0.81840000000000002</v>
      </c>
      <c r="E137" s="3">
        <f t="shared" si="18"/>
        <v>2.5600000000000067E-2</v>
      </c>
      <c r="F137" s="1">
        <v>0.79579999999999995</v>
      </c>
      <c r="G137" s="3">
        <f t="shared" si="19"/>
        <v>3.0000000000000027E-3</v>
      </c>
      <c r="H137">
        <f t="shared" si="12"/>
        <v>88.281250000000028</v>
      </c>
      <c r="I137" s="3">
        <v>105.8206</v>
      </c>
      <c r="K137">
        <f t="shared" si="21"/>
        <v>22.857142857142854</v>
      </c>
      <c r="L137">
        <f t="shared" si="20"/>
        <v>97.509039307327825</v>
      </c>
    </row>
    <row r="138" spans="1:12" x14ac:dyDescent="0.25">
      <c r="A138" s="1" t="s">
        <v>32</v>
      </c>
      <c r="B138" s="1">
        <v>0.74570000000000003</v>
      </c>
      <c r="C138" s="1"/>
      <c r="D138" s="1">
        <v>0.77080000000000004</v>
      </c>
      <c r="E138" s="3">
        <f t="shared" si="18"/>
        <v>2.5100000000000011E-2</v>
      </c>
      <c r="F138" s="1">
        <v>0.749</v>
      </c>
      <c r="G138" s="3">
        <f t="shared" si="19"/>
        <v>3.2999999999999696E-3</v>
      </c>
      <c r="H138">
        <f t="shared" si="12"/>
        <v>86.852589641434392</v>
      </c>
      <c r="I138" s="3">
        <v>95.866799999999998</v>
      </c>
      <c r="K138">
        <f t="shared" si="21"/>
        <v>27.142857142857139</v>
      </c>
      <c r="L138">
        <f t="shared" si="20"/>
        <v>85.30647609861937</v>
      </c>
    </row>
    <row r="139" spans="1:12" x14ac:dyDescent="0.25">
      <c r="A139" s="1" t="s">
        <v>33</v>
      </c>
      <c r="B139" s="1">
        <v>0.74429999999999996</v>
      </c>
      <c r="C139" s="1"/>
      <c r="D139" s="1">
        <v>0.75790000000000002</v>
      </c>
      <c r="E139" s="3">
        <f t="shared" si="18"/>
        <v>1.3600000000000056E-2</v>
      </c>
      <c r="F139" s="1">
        <v>0.74629999999999996</v>
      </c>
      <c r="G139" s="3">
        <f t="shared" si="19"/>
        <v>2.0000000000000018E-3</v>
      </c>
      <c r="H139">
        <f t="shared" si="12"/>
        <v>85.294117647058869</v>
      </c>
      <c r="I139" s="3">
        <v>57.039400000000001</v>
      </c>
      <c r="K139">
        <f t="shared" si="21"/>
        <v>31.428571428571423</v>
      </c>
      <c r="L139">
        <f t="shared" si="20"/>
        <v>48.66908439638631</v>
      </c>
    </row>
    <row r="140" spans="1:12" x14ac:dyDescent="0.25">
      <c r="A140" s="1" t="s">
        <v>34</v>
      </c>
      <c r="B140" s="1">
        <v>0.65290000000000004</v>
      </c>
      <c r="C140" s="1"/>
      <c r="D140" s="1">
        <v>0.66220000000000001</v>
      </c>
      <c r="E140" s="3">
        <f t="shared" si="18"/>
        <v>9.299999999999975E-3</v>
      </c>
      <c r="F140" s="1">
        <v>0.65469999999999995</v>
      </c>
      <c r="G140" s="3">
        <f t="shared" si="19"/>
        <v>1.7999999999999128E-3</v>
      </c>
      <c r="H140">
        <f t="shared" si="12"/>
        <v>80.645161290323472</v>
      </c>
      <c r="I140" s="3">
        <v>41.954000000000001</v>
      </c>
      <c r="K140">
        <f t="shared" si="21"/>
        <v>35.714285714285708</v>
      </c>
      <c r="L140">
        <f t="shared" si="20"/>
        <v>34.062067601736757</v>
      </c>
    </row>
    <row r="141" spans="1:12" x14ac:dyDescent="0.25">
      <c r="A141" s="1" t="s">
        <v>35</v>
      </c>
      <c r="B141" s="1">
        <v>0.74550000000000005</v>
      </c>
      <c r="C141" s="1"/>
      <c r="D141" s="1">
        <v>0.751</v>
      </c>
      <c r="E141" s="3">
        <f t="shared" si="18"/>
        <v>5.4999999999999494E-3</v>
      </c>
      <c r="F141" s="1">
        <v>0.747</v>
      </c>
      <c r="G141" s="3">
        <f t="shared" si="19"/>
        <v>1.4999999999999458E-3</v>
      </c>
      <c r="H141">
        <f t="shared" ref="H141:H149" si="22">100-G141/E141*100</f>
        <v>72.727272727273458</v>
      </c>
      <c r="I141" s="3">
        <v>34.4895</v>
      </c>
      <c r="K141">
        <f t="shared" si="21"/>
        <v>39.999999999999993</v>
      </c>
      <c r="L141">
        <f t="shared" si="20"/>
        <v>26.41848290493428</v>
      </c>
    </row>
    <row r="142" spans="1:12" x14ac:dyDescent="0.25">
      <c r="A142" s="1" t="s">
        <v>36</v>
      </c>
      <c r="B142" s="1">
        <v>0.73960000000000004</v>
      </c>
      <c r="C142" s="1"/>
      <c r="D142" s="1">
        <v>0.74270000000000003</v>
      </c>
      <c r="E142" s="3">
        <f t="shared" si="18"/>
        <v>3.0999999999999917E-3</v>
      </c>
      <c r="F142" s="1">
        <v>0.7409</v>
      </c>
      <c r="G142" s="3">
        <f t="shared" si="19"/>
        <v>1.2999999999999678E-3</v>
      </c>
      <c r="H142">
        <f t="shared" si="22"/>
        <v>58.06451612903318</v>
      </c>
      <c r="I142" s="3">
        <v>21.789300000000001</v>
      </c>
      <c r="K142">
        <f t="shared" si="21"/>
        <v>44.285714285714278</v>
      </c>
      <c r="L142">
        <f t="shared" si="20"/>
        <v>15.596712701732271</v>
      </c>
    </row>
    <row r="143" spans="1:12" x14ac:dyDescent="0.25">
      <c r="A143" s="1" t="s">
        <v>37</v>
      </c>
      <c r="B143" s="1">
        <v>0.62150000000000005</v>
      </c>
      <c r="C143" s="1"/>
      <c r="D143" s="1">
        <v>0.624</v>
      </c>
      <c r="E143" s="3">
        <f>D143-B143</f>
        <v>2.4999999999999467E-3</v>
      </c>
      <c r="F143" s="1">
        <v>0.62250000000000005</v>
      </c>
      <c r="G143" s="3">
        <f t="shared" si="19"/>
        <v>1.0000000000000009E-3</v>
      </c>
      <c r="H143">
        <f t="shared" si="22"/>
        <v>59.999999999999112</v>
      </c>
      <c r="I143" s="3">
        <v>17.0412</v>
      </c>
      <c r="K143">
        <f t="shared" si="21"/>
        <v>48.571428571428562</v>
      </c>
      <c r="L143">
        <f t="shared" si="20"/>
        <v>11.274516175260494</v>
      </c>
    </row>
    <row r="144" spans="1:12" x14ac:dyDescent="0.25">
      <c r="A144" s="1" t="s">
        <v>38</v>
      </c>
      <c r="B144" s="1">
        <v>0.52100000000000002</v>
      </c>
      <c r="C144" s="1"/>
      <c r="D144" s="1">
        <v>0.52229999999999999</v>
      </c>
      <c r="E144" s="3">
        <f t="shared" si="18"/>
        <v>1.2999999999999678E-3</v>
      </c>
      <c r="F144" s="1">
        <v>0.52180000000000004</v>
      </c>
      <c r="G144" s="3">
        <f t="shared" si="19"/>
        <v>8.0000000000002292E-4</v>
      </c>
      <c r="H144">
        <f t="shared" si="22"/>
        <v>38.46153846153517</v>
      </c>
      <c r="I144" s="3">
        <v>7.1159999999999997</v>
      </c>
      <c r="K144">
        <f t="shared" si="21"/>
        <v>52.857142857142847</v>
      </c>
      <c r="L144">
        <f t="shared" si="20"/>
        <v>4.2959936348907934</v>
      </c>
    </row>
    <row r="145" spans="1:12" x14ac:dyDescent="0.25">
      <c r="A145" s="1" t="s">
        <v>39</v>
      </c>
      <c r="B145" s="1">
        <v>0.62860000000000005</v>
      </c>
      <c r="C145" s="1"/>
      <c r="D145" s="1">
        <v>0.62960000000000005</v>
      </c>
      <c r="E145" s="3">
        <f t="shared" si="18"/>
        <v>1.0000000000000009E-3</v>
      </c>
      <c r="F145" s="1">
        <v>0.62949999999999995</v>
      </c>
      <c r="G145" s="3">
        <f t="shared" si="19"/>
        <v>8.9999999999990088E-4</v>
      </c>
      <c r="H145">
        <f t="shared" si="22"/>
        <v>10.00000000000999</v>
      </c>
      <c r="I145" s="3">
        <v>4.2169999999999996</v>
      </c>
      <c r="K145">
        <f t="shared" si="21"/>
        <v>57.142857142857132</v>
      </c>
      <c r="L145">
        <f t="shared" si="20"/>
        <v>2.2874594868400098</v>
      </c>
    </row>
    <row r="146" spans="1:12" x14ac:dyDescent="0.25">
      <c r="A146" s="1" t="s">
        <v>40</v>
      </c>
      <c r="B146" s="1">
        <v>0.58140000000000003</v>
      </c>
      <c r="C146" s="1"/>
      <c r="D146" s="1">
        <v>0.58199999999999996</v>
      </c>
      <c r="E146" s="3">
        <f t="shared" si="18"/>
        <v>5.9999999999993392E-4</v>
      </c>
      <c r="F146" s="1">
        <v>0.58220000000000005</v>
      </c>
      <c r="G146" s="3">
        <f t="shared" si="19"/>
        <v>8.0000000000002292E-4</v>
      </c>
      <c r="H146">
        <f t="shared" si="22"/>
        <v>-33.333333333351845</v>
      </c>
      <c r="I146" s="3">
        <v>3.2021999999999999</v>
      </c>
      <c r="K146">
        <f t="shared" si="21"/>
        <v>61.428571428571416</v>
      </c>
      <c r="L146">
        <f t="shared" si="20"/>
        <v>1.53107393171906</v>
      </c>
    </row>
    <row r="147" spans="1:12" x14ac:dyDescent="0.25">
      <c r="A147" s="1" t="s">
        <v>41</v>
      </c>
      <c r="B147" s="1">
        <v>0.59209999999999996</v>
      </c>
      <c r="C147" s="1"/>
      <c r="D147" s="1">
        <v>0.59309999999999996</v>
      </c>
      <c r="E147" s="3">
        <f t="shared" si="18"/>
        <v>1.0000000000000009E-3</v>
      </c>
      <c r="F147" s="1">
        <v>0.59299999999999997</v>
      </c>
      <c r="G147" s="3">
        <f t="shared" si="19"/>
        <v>9.000000000000119E-4</v>
      </c>
      <c r="H147">
        <f t="shared" si="22"/>
        <v>9.9999999999988916</v>
      </c>
      <c r="I147" s="3">
        <v>2.6665000000000001</v>
      </c>
      <c r="K147">
        <f t="shared" si="21"/>
        <v>65.714285714285708</v>
      </c>
      <c r="L147">
        <f t="shared" si="20"/>
        <v>1.0963355950426334</v>
      </c>
    </row>
    <row r="148" spans="1:12" x14ac:dyDescent="0.25">
      <c r="A148" s="1" t="s">
        <v>42</v>
      </c>
      <c r="B148" s="1">
        <v>0.56579999999999997</v>
      </c>
      <c r="C148" s="1"/>
      <c r="D148" s="1">
        <v>0.56620000000000004</v>
      </c>
      <c r="E148" s="3">
        <f>D148-B148</f>
        <v>4.0000000000006697E-4</v>
      </c>
      <c r="F148" s="1">
        <v>0.56640000000000001</v>
      </c>
      <c r="G148" s="3">
        <f>F148-B148</f>
        <v>6.0000000000004494E-4</v>
      </c>
      <c r="H148">
        <f t="shared" si="22"/>
        <v>-49.99999999998613</v>
      </c>
      <c r="I148" s="3">
        <v>1.1361000000000001</v>
      </c>
      <c r="K148">
        <f t="shared" si="21"/>
        <v>70</v>
      </c>
      <c r="L148">
        <f t="shared" si="20"/>
        <v>0.38839996119015979</v>
      </c>
    </row>
    <row r="149" spans="1:12" x14ac:dyDescent="0.25">
      <c r="A149" s="3" t="s">
        <v>29</v>
      </c>
      <c r="B149" s="1"/>
      <c r="C149" s="1"/>
      <c r="D149" s="1"/>
      <c r="E149" s="4">
        <f>SUM(E126:E148)</f>
        <v>0.37130000000000019</v>
      </c>
      <c r="F149" s="1"/>
      <c r="G149" s="4">
        <f>SUM(G126:G148)</f>
        <v>4.8599999999999921E-2</v>
      </c>
      <c r="H149">
        <f t="shared" si="22"/>
        <v>86.910853757069788</v>
      </c>
      <c r="I149" s="4">
        <f>SUM(I126:I148)</f>
        <v>1637.1594999999998</v>
      </c>
      <c r="L149" s="7">
        <f>SUM(L128:L140)</f>
        <v>1466.2554693537538</v>
      </c>
    </row>
    <row r="150" spans="1:12" x14ac:dyDescent="0.25">
      <c r="L150" s="7">
        <f>I125/L149</f>
        <v>0.8862491067622309</v>
      </c>
    </row>
    <row r="151" spans="1:12" x14ac:dyDescent="0.25">
      <c r="A151" s="1"/>
      <c r="B151" s="1"/>
      <c r="C151" s="1"/>
      <c r="D151" s="1"/>
      <c r="F151" s="1"/>
    </row>
    <row r="152" spans="1:12" x14ac:dyDescent="0.25">
      <c r="A152" s="1"/>
      <c r="B152" s="1"/>
      <c r="C152" s="1"/>
      <c r="D152" s="1"/>
      <c r="F152" s="1"/>
      <c r="L152" s="7">
        <f>AVERAGE(L39,L66,L94,L120,L150)</f>
        <v>1.0306242594060855</v>
      </c>
    </row>
    <row r="153" spans="1:12" x14ac:dyDescent="0.25">
      <c r="A153" s="1"/>
      <c r="B153" s="1"/>
      <c r="C153" s="1"/>
      <c r="D153" s="1"/>
      <c r="F153" s="1"/>
    </row>
    <row r="154" spans="1:12" x14ac:dyDescent="0.25">
      <c r="A154" s="1"/>
      <c r="B154" s="1"/>
      <c r="C154" s="1"/>
      <c r="D154" s="1"/>
      <c r="F154" s="1"/>
    </row>
    <row r="155" spans="1:12" x14ac:dyDescent="0.25">
      <c r="A155" s="1"/>
      <c r="B155" s="1"/>
      <c r="C155" s="1"/>
      <c r="D155" s="1"/>
      <c r="F155" s="1"/>
    </row>
    <row r="156" spans="1:12" x14ac:dyDescent="0.25">
      <c r="A156" s="1"/>
      <c r="B156" s="1"/>
      <c r="C156" s="1"/>
      <c r="D156" s="1"/>
      <c r="F156" s="1"/>
    </row>
    <row r="157" spans="1:12" x14ac:dyDescent="0.25">
      <c r="A157" s="1"/>
      <c r="B157" s="1"/>
      <c r="C157" s="1"/>
      <c r="D157" s="1"/>
      <c r="F157" s="1"/>
    </row>
    <row r="158" spans="1:12" x14ac:dyDescent="0.25">
      <c r="A158" s="1"/>
      <c r="B158" s="1"/>
      <c r="C158" s="1"/>
      <c r="D158" s="1"/>
      <c r="F158" s="1"/>
    </row>
    <row r="159" spans="1:12" x14ac:dyDescent="0.25">
      <c r="A159" s="1"/>
      <c r="B159" s="1"/>
      <c r="C159" s="1"/>
      <c r="D159" s="1"/>
      <c r="F159" s="1"/>
    </row>
    <row r="160" spans="1:12" x14ac:dyDescent="0.25">
      <c r="A160" s="1"/>
      <c r="B160" s="1"/>
      <c r="C160" s="1"/>
      <c r="D160" s="1"/>
      <c r="F160" s="1"/>
    </row>
    <row r="161" spans="1:6" x14ac:dyDescent="0.25">
      <c r="A161" s="1"/>
      <c r="B161" s="1"/>
      <c r="C161" s="1"/>
      <c r="D161" s="1"/>
      <c r="F161" s="1"/>
    </row>
    <row r="162" spans="1:6" x14ac:dyDescent="0.25">
      <c r="A162" s="1"/>
      <c r="B162" s="1"/>
      <c r="C162" s="1"/>
      <c r="D162" s="1"/>
      <c r="F162" s="1"/>
    </row>
    <row r="163" spans="1:6" x14ac:dyDescent="0.25">
      <c r="A163" s="1"/>
      <c r="B163" s="1"/>
      <c r="C163" s="1"/>
      <c r="D163" s="1"/>
      <c r="F163" s="1"/>
    </row>
    <row r="164" spans="1:6" x14ac:dyDescent="0.25">
      <c r="A164" s="1"/>
      <c r="B164" s="1"/>
      <c r="C164" s="1"/>
      <c r="D164" s="1"/>
      <c r="F164" s="1"/>
    </row>
    <row r="165" spans="1:6" x14ac:dyDescent="0.25">
      <c r="A165" s="1"/>
      <c r="B165" s="1"/>
      <c r="C165" s="1"/>
      <c r="D165" s="1"/>
      <c r="F165" s="1"/>
    </row>
    <row r="166" spans="1:6" x14ac:dyDescent="0.25">
      <c r="A166" s="1"/>
      <c r="B166" s="1"/>
      <c r="C166" s="1"/>
      <c r="D166" s="1"/>
      <c r="F166" s="1"/>
    </row>
    <row r="167" spans="1:6" x14ac:dyDescent="0.25">
      <c r="A167" s="1"/>
      <c r="B167" s="1"/>
      <c r="C167" s="1"/>
      <c r="D167" s="1"/>
      <c r="F167" s="1"/>
    </row>
    <row r="168" spans="1:6" x14ac:dyDescent="0.25">
      <c r="A168" s="1"/>
      <c r="B168" s="1"/>
      <c r="C168" s="1"/>
      <c r="D168" s="1"/>
      <c r="F168" s="1"/>
    </row>
    <row r="169" spans="1:6" x14ac:dyDescent="0.25">
      <c r="A169" s="1"/>
      <c r="B169" s="1"/>
      <c r="C169" s="1"/>
      <c r="D169" s="1"/>
      <c r="F169" s="1"/>
    </row>
    <row r="170" spans="1:6" x14ac:dyDescent="0.25">
      <c r="A170" s="1"/>
      <c r="B170" s="1"/>
      <c r="C170" s="1"/>
      <c r="D170" s="1"/>
      <c r="F170" s="1"/>
    </row>
    <row r="171" spans="1:6" x14ac:dyDescent="0.25">
      <c r="A171" s="1"/>
      <c r="B171" s="1"/>
      <c r="C171" s="1"/>
      <c r="D171" s="1"/>
      <c r="F171" s="1"/>
    </row>
    <row r="172" spans="1:6" x14ac:dyDescent="0.25">
      <c r="A172" s="1"/>
      <c r="B172" s="1"/>
      <c r="C172" s="1"/>
      <c r="D172" s="1"/>
      <c r="F172" s="1"/>
    </row>
    <row r="173" spans="1:6" x14ac:dyDescent="0.25">
      <c r="A173" s="1"/>
      <c r="B173" s="1"/>
      <c r="C173" s="1"/>
      <c r="D173" s="1"/>
      <c r="F173" s="1"/>
    </row>
    <row r="174" spans="1:6" x14ac:dyDescent="0.25">
      <c r="A174" s="1"/>
      <c r="B174" s="1"/>
      <c r="C174" s="1"/>
      <c r="D174" s="1"/>
      <c r="F174" s="1"/>
    </row>
  </sheetData>
  <mergeCells count="12">
    <mergeCell ref="D6:E6"/>
    <mergeCell ref="F6:G6"/>
    <mergeCell ref="D14:E14"/>
    <mergeCell ref="F14:G14"/>
    <mergeCell ref="D96:E96"/>
    <mergeCell ref="F96:G96"/>
    <mergeCell ref="D124:E124"/>
    <mergeCell ref="F124:G124"/>
    <mergeCell ref="D41:E41"/>
    <mergeCell ref="F41:G41"/>
    <mergeCell ref="D68:E68"/>
    <mergeCell ref="F68:G68"/>
  </mergeCells>
  <phoneticPr fontId="2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9"/>
  <sheetViews>
    <sheetView topLeftCell="A145" workbookViewId="0">
      <selection activeCell="H46" sqref="H46"/>
    </sheetView>
  </sheetViews>
  <sheetFormatPr defaultRowHeight="13.2" x14ac:dyDescent="0.25"/>
  <cols>
    <col min="2" max="2" width="10.109375" bestFit="1" customWidth="1"/>
    <col min="6" max="6" width="11.109375" customWidth="1"/>
    <col min="9" max="9" width="9.109375" style="3" customWidth="1"/>
  </cols>
  <sheetData>
    <row r="1" spans="1:12" x14ac:dyDescent="0.25">
      <c r="A1" s="1" t="s">
        <v>1</v>
      </c>
      <c r="B1" s="2">
        <v>41094</v>
      </c>
      <c r="E1" s="3"/>
      <c r="G1" s="3"/>
      <c r="I1" s="3" t="s">
        <v>49</v>
      </c>
      <c r="J1" t="s">
        <v>50</v>
      </c>
    </row>
    <row r="2" spans="1:12" x14ac:dyDescent="0.25">
      <c r="A2" s="1" t="s">
        <v>2</v>
      </c>
      <c r="B2" s="1">
        <v>37</v>
      </c>
      <c r="C2" t="s">
        <v>43</v>
      </c>
      <c r="E2" s="3"/>
      <c r="G2" s="3"/>
    </row>
    <row r="3" spans="1:12" x14ac:dyDescent="0.25">
      <c r="E3" s="3"/>
      <c r="G3" s="3"/>
    </row>
    <row r="4" spans="1:12" x14ac:dyDescent="0.25">
      <c r="A4" s="1" t="s">
        <v>0</v>
      </c>
      <c r="B4" s="1" t="s">
        <v>28</v>
      </c>
      <c r="C4" s="1"/>
      <c r="D4" s="1"/>
      <c r="E4" s="3"/>
      <c r="F4" s="1"/>
      <c r="G4" s="3"/>
    </row>
    <row r="5" spans="1:12" x14ac:dyDescent="0.25">
      <c r="A5" s="1"/>
      <c r="B5" s="1"/>
      <c r="C5" s="1"/>
      <c r="D5" s="1"/>
      <c r="E5" s="3"/>
      <c r="F5" s="1"/>
      <c r="G5" s="3"/>
    </row>
    <row r="6" spans="1:12" x14ac:dyDescent="0.25">
      <c r="A6" s="1"/>
      <c r="B6" s="1"/>
      <c r="C6" s="1"/>
      <c r="D6" s="9" t="s">
        <v>6</v>
      </c>
      <c r="E6" s="9"/>
      <c r="F6" s="9" t="s">
        <v>7</v>
      </c>
      <c r="G6" s="9"/>
      <c r="I6" s="3" t="s">
        <v>57</v>
      </c>
    </row>
    <row r="7" spans="1:12" x14ac:dyDescent="0.25">
      <c r="A7" s="1"/>
      <c r="B7" s="1" t="s">
        <v>3</v>
      </c>
      <c r="C7" s="1"/>
      <c r="D7" s="1" t="s">
        <v>4</v>
      </c>
      <c r="E7" s="3" t="s">
        <v>6</v>
      </c>
      <c r="F7" s="1" t="s">
        <v>5</v>
      </c>
      <c r="G7" s="3" t="s">
        <v>7</v>
      </c>
      <c r="H7" s="1" t="s">
        <v>56</v>
      </c>
    </row>
    <row r="8" spans="1:12" x14ac:dyDescent="0.25">
      <c r="A8" s="1" t="s">
        <v>8</v>
      </c>
      <c r="B8" s="1">
        <v>0.87309999999999999</v>
      </c>
      <c r="C8" s="1"/>
      <c r="D8" s="1">
        <v>2.3849</v>
      </c>
      <c r="E8" s="4">
        <f>D8-B8</f>
        <v>1.5118</v>
      </c>
      <c r="F8" s="1">
        <v>1.0083</v>
      </c>
      <c r="G8" s="4">
        <f>F8-B8</f>
        <v>0.13519999999999999</v>
      </c>
      <c r="H8">
        <f>100-G8/E8*100</f>
        <v>91.05701812409049</v>
      </c>
      <c r="I8" s="3">
        <v>2548.2134999999998</v>
      </c>
    </row>
    <row r="9" spans="1:12" x14ac:dyDescent="0.25">
      <c r="A9" s="1" t="s">
        <v>9</v>
      </c>
      <c r="B9" s="1">
        <v>1.0098</v>
      </c>
      <c r="C9" s="1"/>
      <c r="D9" s="1">
        <v>2.4758</v>
      </c>
      <c r="E9" s="4">
        <f>D9-B9</f>
        <v>1.466</v>
      </c>
      <c r="F9" s="1">
        <v>1.1354</v>
      </c>
      <c r="G9" s="4">
        <f>F9-B9</f>
        <v>0.12559999999999993</v>
      </c>
      <c r="H9">
        <f t="shared" ref="H9:H75" si="0">100-G9/E9*100</f>
        <v>91.432469304229201</v>
      </c>
      <c r="I9" s="3">
        <v>2110.2069999999999</v>
      </c>
    </row>
    <row r="10" spans="1:12" x14ac:dyDescent="0.25">
      <c r="A10" s="1" t="s">
        <v>10</v>
      </c>
      <c r="B10" s="1">
        <v>1.0022</v>
      </c>
      <c r="C10" s="1"/>
      <c r="D10" s="1">
        <v>2.5802</v>
      </c>
      <c r="E10" s="4">
        <f>D10-B10</f>
        <v>1.5780000000000001</v>
      </c>
      <c r="F10" s="1">
        <v>1.1358999999999999</v>
      </c>
      <c r="G10" s="4">
        <f>F10-B10</f>
        <v>0.13369999999999993</v>
      </c>
      <c r="H10">
        <f t="shared" si="0"/>
        <v>91.527249683143225</v>
      </c>
      <c r="I10" s="3">
        <v>2549.922</v>
      </c>
    </row>
    <row r="11" spans="1:12" x14ac:dyDescent="0.25">
      <c r="A11" s="1" t="s">
        <v>11</v>
      </c>
      <c r="B11" s="1">
        <v>1.0748</v>
      </c>
      <c r="C11" s="1"/>
      <c r="D11" s="1">
        <v>2.6371000000000002</v>
      </c>
      <c r="E11" s="4">
        <f>D11-B11</f>
        <v>1.5623000000000002</v>
      </c>
      <c r="F11" s="1">
        <v>1.2014</v>
      </c>
      <c r="G11" s="4">
        <f>F11-B11</f>
        <v>0.12660000000000005</v>
      </c>
      <c r="H11">
        <f t="shared" si="0"/>
        <v>91.896562760033277</v>
      </c>
      <c r="I11" s="3">
        <v>3022.1666</v>
      </c>
    </row>
    <row r="12" spans="1:12" x14ac:dyDescent="0.25">
      <c r="A12" s="1" t="s">
        <v>12</v>
      </c>
      <c r="B12" s="1">
        <v>0.83830000000000005</v>
      </c>
      <c r="C12" s="1"/>
      <c r="D12" s="1">
        <v>1.9414</v>
      </c>
      <c r="E12" s="4">
        <f>D12-B12</f>
        <v>1.1031</v>
      </c>
      <c r="F12" s="1">
        <v>0.93740000000000001</v>
      </c>
      <c r="G12" s="4">
        <f>F12-B12</f>
        <v>9.9099999999999966E-2</v>
      </c>
      <c r="H12">
        <f t="shared" si="0"/>
        <v>91.016226996645813</v>
      </c>
      <c r="I12" s="3">
        <v>2095.7979999999998</v>
      </c>
    </row>
    <row r="13" spans="1:12" x14ac:dyDescent="0.25">
      <c r="E13" s="3"/>
      <c r="G13" s="3"/>
      <c r="H13" s="8">
        <f>AVERAGE(H8:H12)</f>
        <v>91.38590537362839</v>
      </c>
    </row>
    <row r="14" spans="1:12" x14ac:dyDescent="0.25">
      <c r="A14" s="1"/>
      <c r="B14" s="1"/>
      <c r="C14" s="1"/>
      <c r="D14" s="9" t="s">
        <v>6</v>
      </c>
      <c r="E14" s="9"/>
      <c r="F14" s="9" t="s">
        <v>7</v>
      </c>
      <c r="G14" s="9"/>
      <c r="I14" s="3" t="s">
        <v>57</v>
      </c>
    </row>
    <row r="15" spans="1:12" x14ac:dyDescent="0.25">
      <c r="A15" s="1" t="s">
        <v>13</v>
      </c>
      <c r="B15" s="1" t="s">
        <v>3</v>
      </c>
      <c r="C15" s="1"/>
      <c r="D15" s="1" t="s">
        <v>4</v>
      </c>
      <c r="E15" s="3" t="s">
        <v>6</v>
      </c>
      <c r="F15" s="1" t="s">
        <v>5</v>
      </c>
      <c r="G15" s="3" t="s">
        <v>7</v>
      </c>
      <c r="H15" s="1" t="s">
        <v>56</v>
      </c>
      <c r="I15" s="4">
        <v>2521.7347</v>
      </c>
      <c r="J15" t="s">
        <v>58</v>
      </c>
    </row>
    <row r="16" spans="1:12" x14ac:dyDescent="0.25">
      <c r="A16" s="1" t="s">
        <v>14</v>
      </c>
      <c r="B16" s="1">
        <v>0.50900000000000001</v>
      </c>
      <c r="C16" s="1"/>
      <c r="D16" s="1">
        <v>0.50949999999999995</v>
      </c>
      <c r="E16" s="3">
        <f>D16-B16</f>
        <v>4.9999999999994493E-4</v>
      </c>
      <c r="F16" s="1">
        <v>0.50939999999999996</v>
      </c>
      <c r="G16" s="3">
        <f>F16-B16</f>
        <v>3.9999999999995595E-4</v>
      </c>
      <c r="H16">
        <f t="shared" si="0"/>
        <v>20</v>
      </c>
      <c r="I16" s="3">
        <v>2.4156</v>
      </c>
      <c r="K16">
        <v>10</v>
      </c>
      <c r="L16">
        <f>I16*COS(K16/180*3.142)</f>
        <v>2.3788921149352587</v>
      </c>
    </row>
    <row r="17" spans="1:12" x14ac:dyDescent="0.25">
      <c r="A17" s="1" t="s">
        <v>15</v>
      </c>
      <c r="B17" s="1">
        <v>0.52910000000000001</v>
      </c>
      <c r="C17" s="1"/>
      <c r="D17" s="1">
        <v>0.53059999999999996</v>
      </c>
      <c r="E17" s="3">
        <f t="shared" ref="E17:E35" si="1">D17-B17</f>
        <v>1.4999999999999458E-3</v>
      </c>
      <c r="F17" s="1">
        <v>0.52949999999999997</v>
      </c>
      <c r="G17" s="3">
        <f t="shared" ref="G17:G45" si="2">F17-B17</f>
        <v>3.9999999999995595E-4</v>
      </c>
      <c r="H17">
        <f t="shared" si="0"/>
        <v>73.333333333335304</v>
      </c>
      <c r="I17" s="3">
        <v>8.1272000000000002</v>
      </c>
      <c r="K17">
        <v>10</v>
      </c>
      <c r="L17">
        <f t="shared" ref="L17:L41" si="3">I17*COS(K17/180*3.142)</f>
        <v>8.003697630610132</v>
      </c>
    </row>
    <row r="18" spans="1:12" x14ac:dyDescent="0.25">
      <c r="A18" s="1" t="s">
        <v>16</v>
      </c>
      <c r="B18" s="1">
        <v>0.59499999999999997</v>
      </c>
      <c r="C18" s="1"/>
      <c r="D18" s="1">
        <v>0.60350000000000004</v>
      </c>
      <c r="E18" s="3">
        <f t="shared" si="1"/>
        <v>8.5000000000000631E-3</v>
      </c>
      <c r="F18" s="1">
        <v>0.59619999999999995</v>
      </c>
      <c r="G18" s="3">
        <f t="shared" si="2"/>
        <v>1.1999999999999789E-3</v>
      </c>
      <c r="H18">
        <f t="shared" si="0"/>
        <v>85.882352941176819</v>
      </c>
      <c r="I18" s="3">
        <v>44.566800000000001</v>
      </c>
      <c r="K18">
        <v>10</v>
      </c>
      <c r="L18">
        <f t="shared" si="3"/>
        <v>43.889555020656019</v>
      </c>
    </row>
    <row r="19" spans="1:12" x14ac:dyDescent="0.25">
      <c r="A19" s="1" t="s">
        <v>17</v>
      </c>
      <c r="B19" s="1">
        <v>0.63329999999999997</v>
      </c>
      <c r="C19" s="1"/>
      <c r="D19" s="1">
        <v>0.64149999999999996</v>
      </c>
      <c r="E19" s="3">
        <f t="shared" si="1"/>
        <v>8.1999999999999851E-3</v>
      </c>
      <c r="F19" s="1">
        <v>0.63470000000000004</v>
      </c>
      <c r="G19" s="3">
        <f t="shared" si="2"/>
        <v>1.4000000000000679E-3</v>
      </c>
      <c r="H19">
        <f t="shared" si="0"/>
        <v>82.926829268291826</v>
      </c>
      <c r="I19" s="3">
        <v>126.6298</v>
      </c>
      <c r="K19">
        <v>10</v>
      </c>
      <c r="L19">
        <f t="shared" si="3"/>
        <v>124.70551115078193</v>
      </c>
    </row>
    <row r="20" spans="1:12" x14ac:dyDescent="0.25">
      <c r="A20" s="1" t="s">
        <v>18</v>
      </c>
      <c r="B20" s="1">
        <v>0.5877</v>
      </c>
      <c r="C20" s="1"/>
      <c r="D20" s="1">
        <v>0.61350000000000005</v>
      </c>
      <c r="E20" s="3">
        <f t="shared" si="1"/>
        <v>2.5800000000000045E-2</v>
      </c>
      <c r="F20" s="1">
        <v>0.59040000000000004</v>
      </c>
      <c r="G20" s="3">
        <f t="shared" si="2"/>
        <v>2.7000000000000357E-3</v>
      </c>
      <c r="H20">
        <f t="shared" si="0"/>
        <v>89.534883720930111</v>
      </c>
      <c r="I20" s="3">
        <v>113.923</v>
      </c>
      <c r="K20">
        <v>10</v>
      </c>
      <c r="L20">
        <f t="shared" si="3"/>
        <v>112.19180593217813</v>
      </c>
    </row>
    <row r="21" spans="1:12" x14ac:dyDescent="0.25">
      <c r="A21" s="1" t="s">
        <v>19</v>
      </c>
      <c r="B21" s="1">
        <v>0.61299999999999999</v>
      </c>
      <c r="C21" s="1"/>
      <c r="D21" s="1">
        <v>0.65510000000000002</v>
      </c>
      <c r="E21" s="3">
        <f t="shared" si="1"/>
        <v>4.2100000000000026E-2</v>
      </c>
      <c r="F21" s="1">
        <v>0.6179</v>
      </c>
      <c r="G21" s="3">
        <f>F21-B21</f>
        <v>4.9000000000000155E-3</v>
      </c>
      <c r="H21">
        <f t="shared" si="0"/>
        <v>88.361045130641301</v>
      </c>
      <c r="I21" s="3">
        <v>164.86420000000001</v>
      </c>
      <c r="K21">
        <v>10</v>
      </c>
      <c r="L21">
        <f t="shared" si="3"/>
        <v>162.35889444241988</v>
      </c>
    </row>
    <row r="22" spans="1:12" x14ac:dyDescent="0.25">
      <c r="A22" s="1" t="s">
        <v>20</v>
      </c>
      <c r="B22" s="1">
        <v>0.53769999999999996</v>
      </c>
      <c r="C22" s="1"/>
      <c r="D22" s="1">
        <v>0.59819999999999995</v>
      </c>
      <c r="E22" s="3">
        <f t="shared" si="1"/>
        <v>6.0499999999999998E-2</v>
      </c>
      <c r="F22" s="1">
        <v>0.54430000000000001</v>
      </c>
      <c r="G22" s="3">
        <f t="shared" si="2"/>
        <v>6.6000000000000503E-3</v>
      </c>
      <c r="H22">
        <f t="shared" si="0"/>
        <v>89.090909090909008</v>
      </c>
      <c r="I22" s="3">
        <v>148.03319999999999</v>
      </c>
      <c r="K22">
        <v>10</v>
      </c>
      <c r="L22">
        <f t="shared" si="3"/>
        <v>145.78366129683479</v>
      </c>
    </row>
    <row r="23" spans="1:12" x14ac:dyDescent="0.25">
      <c r="A23" s="1" t="s">
        <v>21</v>
      </c>
      <c r="B23" s="1">
        <v>0.58960000000000001</v>
      </c>
      <c r="C23" s="1"/>
      <c r="D23" s="1">
        <v>0.63070000000000004</v>
      </c>
      <c r="E23" s="3">
        <f t="shared" si="1"/>
        <v>4.1100000000000025E-2</v>
      </c>
      <c r="F23" s="1">
        <v>0.59419999999999995</v>
      </c>
      <c r="G23" s="3">
        <f t="shared" si="2"/>
        <v>4.5999999999999375E-3</v>
      </c>
      <c r="H23">
        <f t="shared" si="0"/>
        <v>88.807785888078016</v>
      </c>
      <c r="I23" s="3">
        <v>167.18450000000001</v>
      </c>
      <c r="K23">
        <v>10</v>
      </c>
      <c r="L23">
        <f t="shared" si="3"/>
        <v>164.64393475301944</v>
      </c>
    </row>
    <row r="24" spans="1:12" x14ac:dyDescent="0.25">
      <c r="A24" s="1" t="s">
        <v>22</v>
      </c>
      <c r="B24" s="1">
        <v>0.63790000000000002</v>
      </c>
      <c r="C24" s="1"/>
      <c r="D24" s="1">
        <v>0.69920000000000004</v>
      </c>
      <c r="E24" s="3">
        <f t="shared" si="1"/>
        <v>6.1300000000000021E-2</v>
      </c>
      <c r="F24" s="1">
        <v>0.64380000000000004</v>
      </c>
      <c r="G24" s="3">
        <f t="shared" si="2"/>
        <v>5.9000000000000163E-3</v>
      </c>
      <c r="H24">
        <f t="shared" si="0"/>
        <v>90.375203915171269</v>
      </c>
      <c r="I24" s="3">
        <v>96.417500000000004</v>
      </c>
      <c r="K24">
        <v>10</v>
      </c>
      <c r="L24">
        <f t="shared" si="3"/>
        <v>94.952322607952595</v>
      </c>
    </row>
    <row r="25" spans="1:12" x14ac:dyDescent="0.25">
      <c r="A25" s="1" t="s">
        <v>23</v>
      </c>
      <c r="B25" s="1">
        <v>0.55020000000000002</v>
      </c>
      <c r="C25" s="1"/>
      <c r="D25" s="1">
        <v>0.62460000000000004</v>
      </c>
      <c r="E25" s="3">
        <f t="shared" si="1"/>
        <v>7.4400000000000022E-2</v>
      </c>
      <c r="F25" s="1">
        <v>0.55700000000000005</v>
      </c>
      <c r="G25" s="3">
        <f t="shared" si="2"/>
        <v>6.8000000000000282E-3</v>
      </c>
      <c r="H25">
        <f t="shared" si="0"/>
        <v>90.860215053763412</v>
      </c>
      <c r="I25" s="3">
        <v>144.29150000000001</v>
      </c>
      <c r="K25">
        <v>10</v>
      </c>
      <c r="L25">
        <f t="shared" si="3"/>
        <v>142.0988208321663</v>
      </c>
    </row>
    <row r="26" spans="1:12" x14ac:dyDescent="0.25">
      <c r="A26" s="1" t="s">
        <v>30</v>
      </c>
      <c r="B26" s="1">
        <v>0.54200000000000004</v>
      </c>
      <c r="C26" s="1"/>
      <c r="D26" s="1">
        <v>0.62450000000000006</v>
      </c>
      <c r="E26" s="3">
        <f t="shared" si="1"/>
        <v>8.2500000000000018E-2</v>
      </c>
      <c r="F26" s="1">
        <v>0.54959999999999998</v>
      </c>
      <c r="G26" s="3">
        <f t="shared" si="2"/>
        <v>7.5999999999999401E-3</v>
      </c>
      <c r="H26">
        <f t="shared" si="0"/>
        <v>90.787878787878867</v>
      </c>
      <c r="I26" s="3">
        <v>185.10400000000001</v>
      </c>
      <c r="K26">
        <v>10</v>
      </c>
      <c r="L26">
        <f t="shared" si="3"/>
        <v>182.29112685998351</v>
      </c>
    </row>
    <row r="27" spans="1:12" x14ac:dyDescent="0.25">
      <c r="A27" s="1" t="s">
        <v>31</v>
      </c>
      <c r="B27" s="1">
        <v>0.47570000000000001</v>
      </c>
      <c r="C27" s="1"/>
      <c r="D27" s="1">
        <v>0.56830000000000003</v>
      </c>
      <c r="E27" s="3">
        <f t="shared" si="1"/>
        <v>9.2600000000000016E-2</v>
      </c>
      <c r="F27" s="1">
        <v>0.4839</v>
      </c>
      <c r="G27" s="3">
        <f t="shared" si="2"/>
        <v>8.1999999999999851E-3</v>
      </c>
      <c r="H27">
        <f t="shared" si="0"/>
        <v>91.144708423326151</v>
      </c>
      <c r="I27" s="3">
        <v>257.97000000000003</v>
      </c>
      <c r="K27">
        <v>10</v>
      </c>
      <c r="L27">
        <f t="shared" si="3"/>
        <v>254.04984222961116</v>
      </c>
    </row>
    <row r="28" spans="1:12" x14ac:dyDescent="0.25">
      <c r="A28" s="1" t="s">
        <v>32</v>
      </c>
      <c r="B28" s="1">
        <v>0.55300000000000005</v>
      </c>
      <c r="C28" s="1"/>
      <c r="D28" s="1">
        <v>0.62870000000000004</v>
      </c>
      <c r="E28" s="3">
        <f t="shared" si="1"/>
        <v>7.569999999999999E-2</v>
      </c>
      <c r="F28" s="1">
        <v>0.55989999999999995</v>
      </c>
      <c r="G28" s="3">
        <f t="shared" si="2"/>
        <v>6.8999999999999062E-3</v>
      </c>
      <c r="H28">
        <f t="shared" si="0"/>
        <v>90.885072655218096</v>
      </c>
      <c r="I28" s="3">
        <v>182.16380000000001</v>
      </c>
      <c r="K28">
        <v>10</v>
      </c>
      <c r="L28">
        <f t="shared" si="3"/>
        <v>179.3956066594815</v>
      </c>
    </row>
    <row r="29" spans="1:12" x14ac:dyDescent="0.25">
      <c r="A29" s="1" t="s">
        <v>33</v>
      </c>
      <c r="B29" s="1">
        <v>0.53890000000000005</v>
      </c>
      <c r="C29" s="1"/>
      <c r="D29" s="1">
        <v>0.63249999999999995</v>
      </c>
      <c r="E29" s="3">
        <f>D29-B29</f>
        <v>9.3599999999999905E-2</v>
      </c>
      <c r="F29" s="1">
        <v>0.54730000000000001</v>
      </c>
      <c r="G29" s="3">
        <f t="shared" si="2"/>
        <v>8.3999999999999631E-3</v>
      </c>
      <c r="H29">
        <f t="shared" si="0"/>
        <v>91.02564102564105</v>
      </c>
      <c r="I29" s="3">
        <v>264.41849999999999</v>
      </c>
      <c r="K29">
        <v>10</v>
      </c>
      <c r="L29">
        <f t="shared" si="3"/>
        <v>260.40034968248415</v>
      </c>
    </row>
    <row r="30" spans="1:12" x14ac:dyDescent="0.25">
      <c r="A30" s="1" t="s">
        <v>34</v>
      </c>
      <c r="B30" s="1">
        <v>0.51780000000000004</v>
      </c>
      <c r="C30" s="1"/>
      <c r="D30" s="1">
        <v>0.61040000000000005</v>
      </c>
      <c r="E30" s="3">
        <f t="shared" si="1"/>
        <v>9.2600000000000016E-2</v>
      </c>
      <c r="F30" s="1">
        <v>0.52639999999999998</v>
      </c>
      <c r="G30" s="3">
        <f t="shared" si="2"/>
        <v>8.599999999999941E-3</v>
      </c>
      <c r="H30">
        <f t="shared" si="0"/>
        <v>90.712742980561615</v>
      </c>
      <c r="I30" s="3">
        <v>264.95960000000002</v>
      </c>
      <c r="K30">
        <v>10</v>
      </c>
      <c r="L30">
        <f t="shared" si="3"/>
        <v>260.93322703113108</v>
      </c>
    </row>
    <row r="31" spans="1:12" x14ac:dyDescent="0.25">
      <c r="A31" s="1" t="s">
        <v>35</v>
      </c>
      <c r="B31" s="1">
        <v>0.46889999999999998</v>
      </c>
      <c r="C31" s="1"/>
      <c r="D31" s="1">
        <v>0.56010000000000004</v>
      </c>
      <c r="E31" s="3">
        <f t="shared" si="1"/>
        <v>9.1200000000000059E-2</v>
      </c>
      <c r="F31" s="1">
        <v>0.47739999999999999</v>
      </c>
      <c r="G31" s="3">
        <f t="shared" si="2"/>
        <v>8.5000000000000075E-3</v>
      </c>
      <c r="H31">
        <f t="shared" si="0"/>
        <v>90.679824561403507</v>
      </c>
      <c r="I31" s="3">
        <v>236.57239999999999</v>
      </c>
      <c r="K31">
        <f>K30+60/11</f>
        <v>15.454545454545453</v>
      </c>
      <c r="L31">
        <f t="shared" si="3"/>
        <v>228.01624774729089</v>
      </c>
    </row>
    <row r="32" spans="1:12" x14ac:dyDescent="0.25">
      <c r="A32" s="1" t="s">
        <v>36</v>
      </c>
      <c r="B32" s="1">
        <v>0.56220000000000003</v>
      </c>
      <c r="C32" s="1"/>
      <c r="D32" s="1">
        <v>0.63880000000000003</v>
      </c>
      <c r="E32" s="3">
        <f t="shared" si="1"/>
        <v>7.6600000000000001E-2</v>
      </c>
      <c r="F32" s="1">
        <v>0.56930000000000003</v>
      </c>
      <c r="G32" s="3">
        <f t="shared" si="2"/>
        <v>7.0999999999999952E-3</v>
      </c>
      <c r="H32">
        <f t="shared" si="0"/>
        <v>90.731070496083561</v>
      </c>
      <c r="I32" s="3">
        <v>143.7209</v>
      </c>
      <c r="K32">
        <f t="shared" ref="K32:K41" si="4">K31+60/11</f>
        <v>20.909090909090907</v>
      </c>
      <c r="L32">
        <f t="shared" si="3"/>
        <v>134.25414402390643</v>
      </c>
    </row>
    <row r="33" spans="1:12" x14ac:dyDescent="0.25">
      <c r="A33" s="1" t="s">
        <v>37</v>
      </c>
      <c r="B33" s="1">
        <v>0.5796</v>
      </c>
      <c r="C33" s="1"/>
      <c r="D33" s="1">
        <v>0.65169999999999995</v>
      </c>
      <c r="E33" s="3">
        <f t="shared" si="1"/>
        <v>7.2099999999999942E-2</v>
      </c>
      <c r="F33" s="1">
        <v>0.58630000000000004</v>
      </c>
      <c r="G33" s="3">
        <f t="shared" si="2"/>
        <v>6.7000000000000393E-3</v>
      </c>
      <c r="H33">
        <f t="shared" si="0"/>
        <v>90.707350901525601</v>
      </c>
      <c r="I33" s="3">
        <v>224.8186</v>
      </c>
      <c r="K33">
        <f t="shared" si="4"/>
        <v>26.36363636363636</v>
      </c>
      <c r="L33">
        <f t="shared" si="3"/>
        <v>201.43010927955666</v>
      </c>
    </row>
    <row r="34" spans="1:12" x14ac:dyDescent="0.25">
      <c r="A34" s="1" t="s">
        <v>38</v>
      </c>
      <c r="B34" s="1">
        <v>0.56830000000000003</v>
      </c>
      <c r="C34" s="1"/>
      <c r="D34" s="1">
        <v>0.62080000000000002</v>
      </c>
      <c r="E34" s="3">
        <f t="shared" si="1"/>
        <v>5.2499999999999991E-2</v>
      </c>
      <c r="F34" s="1">
        <v>0.57369999999999999</v>
      </c>
      <c r="G34" s="3">
        <f t="shared" si="2"/>
        <v>5.3999999999999604E-3</v>
      </c>
      <c r="H34">
        <f t="shared" si="0"/>
        <v>89.714285714285793</v>
      </c>
      <c r="I34" s="3">
        <v>147.9385</v>
      </c>
      <c r="K34">
        <f t="shared" si="4"/>
        <v>31.818181818181813</v>
      </c>
      <c r="L34">
        <f t="shared" si="3"/>
        <v>125.70148896976713</v>
      </c>
    </row>
    <row r="35" spans="1:12" x14ac:dyDescent="0.25">
      <c r="A35" s="1" t="s">
        <v>39</v>
      </c>
      <c r="B35" s="1">
        <v>0.51690000000000003</v>
      </c>
      <c r="C35" s="1"/>
      <c r="D35" s="1">
        <v>0.55600000000000005</v>
      </c>
      <c r="E35" s="3">
        <f t="shared" si="1"/>
        <v>3.9100000000000024E-2</v>
      </c>
      <c r="F35" s="1">
        <v>0.5212</v>
      </c>
      <c r="G35" s="3">
        <f t="shared" si="2"/>
        <v>4.2999999999999705E-3</v>
      </c>
      <c r="H35">
        <f t="shared" si="0"/>
        <v>89.00255754475711</v>
      </c>
      <c r="I35" s="3">
        <v>122.986</v>
      </c>
      <c r="K35">
        <f t="shared" si="4"/>
        <v>37.272727272727266</v>
      </c>
      <c r="L35">
        <f t="shared" si="3"/>
        <v>97.861282892313</v>
      </c>
    </row>
    <row r="36" spans="1:12" x14ac:dyDescent="0.25">
      <c r="A36" s="1" t="s">
        <v>40</v>
      </c>
      <c r="B36" s="1">
        <v>0.59460000000000002</v>
      </c>
      <c r="C36" s="1"/>
      <c r="D36" s="1">
        <v>0.61950000000000005</v>
      </c>
      <c r="E36" s="3">
        <f>D36-B36</f>
        <v>2.4900000000000033E-2</v>
      </c>
      <c r="F36" s="1">
        <v>0.59809999999999997</v>
      </c>
      <c r="G36" s="3">
        <f t="shared" si="2"/>
        <v>3.4999999999999476E-3</v>
      </c>
      <c r="H36">
        <f t="shared" si="0"/>
        <v>85.943775100401837</v>
      </c>
      <c r="I36" s="3">
        <v>92.779499999999999</v>
      </c>
      <c r="K36">
        <f t="shared" si="4"/>
        <v>42.72727272727272</v>
      </c>
      <c r="L36">
        <f t="shared" si="3"/>
        <v>68.14896409848744</v>
      </c>
    </row>
    <row r="37" spans="1:12" x14ac:dyDescent="0.25">
      <c r="A37" s="1" t="s">
        <v>41</v>
      </c>
      <c r="B37" s="1">
        <v>0.57430000000000003</v>
      </c>
      <c r="C37" s="1"/>
      <c r="D37" s="1">
        <v>0.58630000000000004</v>
      </c>
      <c r="E37" s="3">
        <f t="shared" ref="E37:E45" si="5">D37-B37</f>
        <v>1.2000000000000011E-2</v>
      </c>
      <c r="F37" s="1">
        <v>0.57630000000000003</v>
      </c>
      <c r="G37" s="3">
        <f t="shared" si="2"/>
        <v>2.0000000000000018E-3</v>
      </c>
      <c r="H37">
        <f t="shared" si="0"/>
        <v>83.333333333333343</v>
      </c>
      <c r="I37" s="3">
        <v>44.415900000000001</v>
      </c>
      <c r="K37">
        <f t="shared" si="4"/>
        <v>48.181818181818173</v>
      </c>
      <c r="L37">
        <f t="shared" si="3"/>
        <v>29.611535770141785</v>
      </c>
    </row>
    <row r="38" spans="1:12" x14ac:dyDescent="0.25">
      <c r="A38" s="1" t="s">
        <v>42</v>
      </c>
      <c r="B38" s="1">
        <v>0.65359999999999996</v>
      </c>
      <c r="C38" s="1"/>
      <c r="D38" s="1">
        <v>0.66720000000000002</v>
      </c>
      <c r="E38" s="3">
        <f t="shared" si="5"/>
        <v>1.3600000000000056E-2</v>
      </c>
      <c r="F38" s="1">
        <v>0.65600000000000003</v>
      </c>
      <c r="G38" s="3">
        <f t="shared" si="2"/>
        <v>2.4000000000000687E-3</v>
      </c>
      <c r="H38">
        <f t="shared" si="0"/>
        <v>82.352941176470154</v>
      </c>
      <c r="I38" s="3">
        <v>61.381500000000003</v>
      </c>
      <c r="K38">
        <f t="shared" si="4"/>
        <v>53.636363636363626</v>
      </c>
      <c r="L38">
        <f t="shared" si="3"/>
        <v>36.38757807454494</v>
      </c>
    </row>
    <row r="39" spans="1:12" x14ac:dyDescent="0.25">
      <c r="A39" s="1" t="s">
        <v>44</v>
      </c>
      <c r="B39" s="1">
        <v>0.58240000000000003</v>
      </c>
      <c r="C39" s="1"/>
      <c r="D39" s="1">
        <v>0.58540000000000003</v>
      </c>
      <c r="E39" s="3">
        <f t="shared" si="5"/>
        <v>3.0000000000000027E-3</v>
      </c>
      <c r="F39" s="1">
        <v>0.58320000000000005</v>
      </c>
      <c r="G39" s="3">
        <f t="shared" si="2"/>
        <v>8.0000000000002292E-4</v>
      </c>
      <c r="H39">
        <f t="shared" si="0"/>
        <v>73.333333333332604</v>
      </c>
      <c r="I39" s="3">
        <v>16.281600000000001</v>
      </c>
      <c r="K39">
        <f t="shared" si="4"/>
        <v>59.090909090909079</v>
      </c>
      <c r="L39">
        <f t="shared" si="3"/>
        <v>8.3616216958617393</v>
      </c>
    </row>
    <row r="40" spans="1:12" x14ac:dyDescent="0.25">
      <c r="A40" s="1" t="s">
        <v>45</v>
      </c>
      <c r="B40" s="1">
        <v>0.6704</v>
      </c>
      <c r="C40" s="1"/>
      <c r="D40" s="1">
        <v>0.67210000000000003</v>
      </c>
      <c r="E40" s="3">
        <f t="shared" si="5"/>
        <v>1.7000000000000348E-3</v>
      </c>
      <c r="F40" s="1">
        <v>0.67120000000000002</v>
      </c>
      <c r="G40" s="3">
        <f t="shared" si="2"/>
        <v>8.0000000000002292E-4</v>
      </c>
      <c r="H40">
        <f t="shared" si="0"/>
        <v>52.941176470587855</v>
      </c>
      <c r="I40" s="3">
        <v>10.4598</v>
      </c>
      <c r="K40">
        <f t="shared" si="4"/>
        <v>64.545454545454533</v>
      </c>
      <c r="L40">
        <f t="shared" si="3"/>
        <v>4.4941892381137762</v>
      </c>
    </row>
    <row r="41" spans="1:12" x14ac:dyDescent="0.25">
      <c r="A41" s="1" t="s">
        <v>46</v>
      </c>
      <c r="B41" s="1">
        <v>0.59219999999999995</v>
      </c>
      <c r="C41" s="1"/>
      <c r="D41" s="1">
        <v>0.59289999999999998</v>
      </c>
      <c r="E41" s="3">
        <f t="shared" si="5"/>
        <v>7.0000000000003393E-4</v>
      </c>
      <c r="F41" s="1">
        <v>0.59260000000000002</v>
      </c>
      <c r="G41" s="3">
        <f t="shared" si="2"/>
        <v>4.0000000000006697E-4</v>
      </c>
      <c r="H41">
        <f t="shared" si="0"/>
        <v>42.857142857136054</v>
      </c>
      <c r="I41" s="3">
        <v>3.8755999999999999</v>
      </c>
      <c r="K41">
        <f t="shared" si="4"/>
        <v>69.999999999999986</v>
      </c>
      <c r="L41">
        <f t="shared" si="3"/>
        <v>1.3249563327071421</v>
      </c>
    </row>
    <row r="42" spans="1:12" x14ac:dyDescent="0.25">
      <c r="A42" s="1"/>
      <c r="B42" s="1"/>
      <c r="C42" s="1"/>
      <c r="D42" s="1"/>
      <c r="E42" s="3"/>
      <c r="F42" s="1"/>
      <c r="G42" s="3"/>
      <c r="L42" s="7">
        <f>SUM(L21:L33)</f>
        <v>2410.6082874458389</v>
      </c>
    </row>
    <row r="43" spans="1:12" x14ac:dyDescent="0.25">
      <c r="A43" s="1"/>
      <c r="B43" s="1"/>
      <c r="C43" s="1"/>
      <c r="D43" s="1"/>
      <c r="E43" s="3"/>
      <c r="F43" s="1"/>
      <c r="G43" s="3"/>
      <c r="L43" s="7">
        <f>I15/L42</f>
        <v>1.0460989091976884</v>
      </c>
    </row>
    <row r="44" spans="1:12" x14ac:dyDescent="0.25">
      <c r="A44" s="1"/>
      <c r="B44" s="1"/>
      <c r="C44" s="1"/>
      <c r="D44" s="1"/>
      <c r="E44" s="3"/>
      <c r="F44" s="1"/>
      <c r="G44" s="3"/>
    </row>
    <row r="45" spans="1:12" x14ac:dyDescent="0.25">
      <c r="A45" s="1" t="s">
        <v>48</v>
      </c>
      <c r="B45" s="1">
        <v>0.57950000000000002</v>
      </c>
      <c r="C45" s="1"/>
      <c r="D45" s="1">
        <v>0.80520000000000003</v>
      </c>
      <c r="E45" s="3">
        <f t="shared" si="5"/>
        <v>0.22570000000000001</v>
      </c>
      <c r="F45" s="1">
        <v>0.60399999999999998</v>
      </c>
      <c r="G45" s="3">
        <f t="shared" si="2"/>
        <v>2.4499999999999966E-2</v>
      </c>
      <c r="H45">
        <f t="shared" si="0"/>
        <v>89.144882587505549</v>
      </c>
    </row>
    <row r="46" spans="1:12" x14ac:dyDescent="0.25">
      <c r="A46" s="3" t="s">
        <v>29</v>
      </c>
      <c r="B46" s="1"/>
      <c r="C46" s="1"/>
      <c r="D46" s="1"/>
      <c r="E46" s="4">
        <f>SUM(E16:E45)</f>
        <v>1.3740000000000003</v>
      </c>
      <c r="F46" s="1"/>
      <c r="G46" s="4">
        <f>SUM(G16:G45)</f>
        <v>0.14099999999999985</v>
      </c>
      <c r="H46">
        <f t="shared" si="0"/>
        <v>89.737991266375559</v>
      </c>
      <c r="I46" s="4">
        <f>SUM(I16:I41)</f>
        <v>3276.2995000000001</v>
      </c>
    </row>
    <row r="47" spans="1:12" x14ac:dyDescent="0.25">
      <c r="A47" s="1"/>
      <c r="B47" s="1"/>
      <c r="C47" s="1"/>
      <c r="D47" s="1"/>
      <c r="E47" s="3"/>
      <c r="F47" s="1"/>
      <c r="G47" s="3"/>
    </row>
    <row r="48" spans="1:12" x14ac:dyDescent="0.25">
      <c r="A48" s="1"/>
      <c r="B48" s="1"/>
      <c r="C48" s="1"/>
      <c r="D48" s="9" t="s">
        <v>6</v>
      </c>
      <c r="E48" s="9"/>
      <c r="F48" s="9" t="s">
        <v>7</v>
      </c>
      <c r="G48" s="9"/>
      <c r="I48" s="3" t="s">
        <v>57</v>
      </c>
    </row>
    <row r="49" spans="1:12" x14ac:dyDescent="0.25">
      <c r="A49" s="1" t="s">
        <v>24</v>
      </c>
      <c r="B49" s="1" t="s">
        <v>3</v>
      </c>
      <c r="C49" s="1"/>
      <c r="D49" s="1" t="s">
        <v>4</v>
      </c>
      <c r="E49" s="3" t="s">
        <v>6</v>
      </c>
      <c r="F49" s="1" t="s">
        <v>5</v>
      </c>
      <c r="G49" s="3" t="s">
        <v>7</v>
      </c>
      <c r="H49" s="1" t="s">
        <v>56</v>
      </c>
      <c r="I49" s="4">
        <v>3575.5167999999999</v>
      </c>
      <c r="J49" t="s">
        <v>58</v>
      </c>
    </row>
    <row r="50" spans="1:12" x14ac:dyDescent="0.25">
      <c r="A50" s="1" t="s">
        <v>14</v>
      </c>
      <c r="B50" s="1">
        <v>0.56030000000000002</v>
      </c>
      <c r="C50" s="1"/>
      <c r="D50" s="1">
        <v>0.56189999999999996</v>
      </c>
      <c r="E50" s="3">
        <f>D50-B50</f>
        <v>1.5999999999999348E-3</v>
      </c>
      <c r="F50" s="1">
        <v>0.56079999999999997</v>
      </c>
      <c r="G50" s="3">
        <f>F50-B50</f>
        <v>4.9999999999994493E-4</v>
      </c>
      <c r="H50">
        <f t="shared" si="0"/>
        <v>68.750000000002174</v>
      </c>
      <c r="I50" s="3">
        <v>9.1392000000000007</v>
      </c>
      <c r="K50">
        <v>10</v>
      </c>
      <c r="L50">
        <f>I50*COS(K50/180*3.142)</f>
        <v>9.0003190995265427</v>
      </c>
    </row>
    <row r="51" spans="1:12" x14ac:dyDescent="0.25">
      <c r="A51" s="1" t="s">
        <v>15</v>
      </c>
      <c r="B51" s="1">
        <v>0.56979999999999997</v>
      </c>
      <c r="C51" s="1"/>
      <c r="D51" s="1">
        <v>0.57150000000000001</v>
      </c>
      <c r="E51" s="3">
        <f t="shared" ref="E51:E79" si="6">D51-B51</f>
        <v>1.7000000000000348E-3</v>
      </c>
      <c r="F51" s="1">
        <v>0.57050000000000001</v>
      </c>
      <c r="G51" s="3">
        <f t="shared" ref="G51:G79" si="7">F51-B51</f>
        <v>7.0000000000003393E-4</v>
      </c>
      <c r="H51">
        <f t="shared" si="0"/>
        <v>58.823529411763552</v>
      </c>
      <c r="I51" s="3">
        <v>7.0016999999999996</v>
      </c>
      <c r="K51">
        <v>10</v>
      </c>
      <c r="L51">
        <f t="shared" ref="L51:L78" si="8">I51*COS(K51/180*3.142)</f>
        <v>6.8953009277786883</v>
      </c>
    </row>
    <row r="52" spans="1:12" x14ac:dyDescent="0.25">
      <c r="A52" s="1" t="s">
        <v>16</v>
      </c>
      <c r="B52" s="1">
        <v>0.63090000000000002</v>
      </c>
      <c r="C52" s="1"/>
      <c r="D52" s="1">
        <v>0.63839999999999997</v>
      </c>
      <c r="E52" s="3">
        <f t="shared" si="6"/>
        <v>7.4999999999999512E-3</v>
      </c>
      <c r="F52" s="1">
        <v>0.6321</v>
      </c>
      <c r="G52" s="3">
        <f t="shared" si="7"/>
        <v>1.1999999999999789E-3</v>
      </c>
      <c r="H52">
        <f t="shared" si="0"/>
        <v>84.000000000000171</v>
      </c>
      <c r="I52" s="3">
        <v>40.670900000000003</v>
      </c>
      <c r="K52">
        <v>10</v>
      </c>
      <c r="L52">
        <f t="shared" si="8"/>
        <v>40.052857806474755</v>
      </c>
    </row>
    <row r="53" spans="1:12" x14ac:dyDescent="0.25">
      <c r="A53" s="1" t="s">
        <v>17</v>
      </c>
      <c r="B53" s="1">
        <v>0.72289999999999999</v>
      </c>
      <c r="C53" s="1"/>
      <c r="D53" s="1">
        <v>0.73050000000000004</v>
      </c>
      <c r="E53" s="3">
        <f t="shared" si="6"/>
        <v>7.6000000000000512E-3</v>
      </c>
      <c r="F53" s="1">
        <v>0.72430000000000005</v>
      </c>
      <c r="G53" s="3">
        <f t="shared" si="7"/>
        <v>1.4000000000000679E-3</v>
      </c>
      <c r="H53">
        <f t="shared" si="0"/>
        <v>81.578947368420287</v>
      </c>
      <c r="I53" s="3">
        <v>36.887500000000003</v>
      </c>
      <c r="K53">
        <v>10</v>
      </c>
      <c r="L53">
        <f t="shared" si="8"/>
        <v>36.326951022385479</v>
      </c>
    </row>
    <row r="54" spans="1:12" x14ac:dyDescent="0.25">
      <c r="A54" s="1" t="s">
        <v>18</v>
      </c>
      <c r="B54" s="1">
        <v>0.57850000000000001</v>
      </c>
      <c r="C54" s="1"/>
      <c r="D54" s="1">
        <v>0.59960000000000002</v>
      </c>
      <c r="E54" s="3">
        <f t="shared" si="6"/>
        <v>2.1100000000000008E-2</v>
      </c>
      <c r="F54" s="1">
        <v>0.58099999999999996</v>
      </c>
      <c r="G54" s="3">
        <f t="shared" si="7"/>
        <v>2.4999999999999467E-3</v>
      </c>
      <c r="H54">
        <f t="shared" si="0"/>
        <v>88.151658767772773</v>
      </c>
      <c r="I54" s="3">
        <v>94.025800000000004</v>
      </c>
      <c r="K54">
        <v>10</v>
      </c>
      <c r="L54">
        <f t="shared" si="8"/>
        <v>92.596967304388002</v>
      </c>
    </row>
    <row r="55" spans="1:12" x14ac:dyDescent="0.25">
      <c r="A55" s="1" t="s">
        <v>19</v>
      </c>
      <c r="B55" s="1">
        <v>0.61539999999999995</v>
      </c>
      <c r="C55" s="1"/>
      <c r="D55" s="1">
        <v>0.6472</v>
      </c>
      <c r="E55" s="3">
        <f t="shared" si="6"/>
        <v>3.180000000000005E-2</v>
      </c>
      <c r="F55" s="1">
        <v>0.61870000000000003</v>
      </c>
      <c r="G55" s="3">
        <f t="shared" si="7"/>
        <v>3.3000000000000806E-3</v>
      </c>
      <c r="H55">
        <f t="shared" si="0"/>
        <v>89.62264150943372</v>
      </c>
      <c r="I55" s="3">
        <v>153.64920000000001</v>
      </c>
      <c r="K55">
        <v>10</v>
      </c>
      <c r="L55">
        <f t="shared" si="8"/>
        <v>151.31431956702704</v>
      </c>
    </row>
    <row r="56" spans="1:12" x14ac:dyDescent="0.25">
      <c r="A56" s="1" t="s">
        <v>20</v>
      </c>
      <c r="B56" s="1">
        <v>0.53380000000000005</v>
      </c>
      <c r="C56" s="1"/>
      <c r="D56" s="1">
        <v>0.58320000000000005</v>
      </c>
      <c r="E56" s="3">
        <f t="shared" si="6"/>
        <v>4.9399999999999999E-2</v>
      </c>
      <c r="F56" s="1">
        <v>0.53900000000000003</v>
      </c>
      <c r="G56" s="3">
        <f t="shared" si="7"/>
        <v>5.1999999999999824E-3</v>
      </c>
      <c r="H56">
        <f t="shared" si="0"/>
        <v>89.473684210526358</v>
      </c>
      <c r="I56" s="3">
        <v>194.10669999999999</v>
      </c>
      <c r="K56">
        <v>10</v>
      </c>
      <c r="L56">
        <f t="shared" si="8"/>
        <v>191.15702023766508</v>
      </c>
    </row>
    <row r="57" spans="1:12" x14ac:dyDescent="0.25">
      <c r="A57" s="1" t="s">
        <v>21</v>
      </c>
      <c r="B57" s="1">
        <v>0.57350000000000001</v>
      </c>
      <c r="C57" s="1"/>
      <c r="D57" s="1">
        <v>0.6391</v>
      </c>
      <c r="E57" s="3">
        <f>D57-B57</f>
        <v>6.5599999999999992E-2</v>
      </c>
      <c r="F57" s="1">
        <v>0.57979999999999998</v>
      </c>
      <c r="G57" s="3">
        <f t="shared" si="7"/>
        <v>6.2999999999999723E-3</v>
      </c>
      <c r="H57">
        <f t="shared" si="0"/>
        <v>90.396341463414672</v>
      </c>
      <c r="I57" s="3">
        <v>226.19479999999999</v>
      </c>
      <c r="K57">
        <v>10</v>
      </c>
      <c r="L57">
        <f t="shared" si="8"/>
        <v>222.7575037917527</v>
      </c>
    </row>
    <row r="58" spans="1:12" x14ac:dyDescent="0.25">
      <c r="A58" s="1" t="s">
        <v>22</v>
      </c>
      <c r="B58" s="1">
        <v>0.59299999999999997</v>
      </c>
      <c r="C58" s="1"/>
      <c r="D58" s="1">
        <v>0.66659999999999997</v>
      </c>
      <c r="E58" s="3">
        <f t="shared" si="6"/>
        <v>7.3599999999999999E-2</v>
      </c>
      <c r="F58" s="1">
        <v>0.59940000000000004</v>
      </c>
      <c r="G58" s="3">
        <f t="shared" si="7"/>
        <v>6.4000000000000723E-3</v>
      </c>
      <c r="H58">
        <f t="shared" si="0"/>
        <v>91.304347826086854</v>
      </c>
      <c r="I58" s="3">
        <v>251.4365</v>
      </c>
      <c r="K58">
        <v>10</v>
      </c>
      <c r="L58">
        <f t="shared" si="8"/>
        <v>247.61562645177975</v>
      </c>
    </row>
    <row r="59" spans="1:12" x14ac:dyDescent="0.25">
      <c r="A59" s="1" t="s">
        <v>23</v>
      </c>
      <c r="B59" s="1">
        <v>0.59750000000000003</v>
      </c>
      <c r="C59" s="1"/>
      <c r="D59" s="1">
        <v>0.6714</v>
      </c>
      <c r="E59" s="3">
        <f t="shared" si="6"/>
        <v>7.3899999999999966E-2</v>
      </c>
      <c r="F59" s="1">
        <v>0.60409999999999997</v>
      </c>
      <c r="G59" s="3">
        <f t="shared" si="7"/>
        <v>6.5999999999999392E-3</v>
      </c>
      <c r="H59">
        <f t="shared" si="0"/>
        <v>91.069012178619829</v>
      </c>
      <c r="I59" s="3">
        <v>204.0292</v>
      </c>
      <c r="K59">
        <v>10</v>
      </c>
      <c r="L59">
        <f t="shared" si="8"/>
        <v>200.92873617177881</v>
      </c>
    </row>
    <row r="60" spans="1:12" x14ac:dyDescent="0.25">
      <c r="A60" s="1" t="s">
        <v>30</v>
      </c>
      <c r="B60" s="1">
        <v>0.58930000000000005</v>
      </c>
      <c r="C60" s="1"/>
      <c r="D60" s="1">
        <v>0.66259999999999997</v>
      </c>
      <c r="E60" s="3">
        <f t="shared" si="6"/>
        <v>7.3299999999999921E-2</v>
      </c>
      <c r="F60" s="1">
        <v>0.59609999999999996</v>
      </c>
      <c r="G60" s="3">
        <f>F60-B60</f>
        <v>6.7999999999999172E-3</v>
      </c>
      <c r="H60">
        <f t="shared" si="0"/>
        <v>90.723055934515799</v>
      </c>
      <c r="I60" s="3">
        <v>220.02629999999999</v>
      </c>
      <c r="K60">
        <v>10</v>
      </c>
      <c r="L60">
        <f t="shared" si="8"/>
        <v>216.68274140933087</v>
      </c>
    </row>
    <row r="61" spans="1:12" x14ac:dyDescent="0.25">
      <c r="A61" s="1" t="s">
        <v>31</v>
      </c>
      <c r="B61" s="1">
        <v>0.4894</v>
      </c>
      <c r="C61" s="1"/>
      <c r="D61" s="1">
        <v>0.58199999999999996</v>
      </c>
      <c r="E61" s="3">
        <f t="shared" si="6"/>
        <v>9.259999999999996E-2</v>
      </c>
      <c r="F61" s="1">
        <v>0.49769999999999998</v>
      </c>
      <c r="G61" s="3">
        <f t="shared" si="7"/>
        <v>8.2999999999999741E-3</v>
      </c>
      <c r="H61">
        <f t="shared" si="0"/>
        <v>91.036717062635006</v>
      </c>
      <c r="I61" s="3">
        <v>281.77530000000002</v>
      </c>
      <c r="K61">
        <v>10</v>
      </c>
      <c r="L61">
        <f t="shared" si="8"/>
        <v>277.49339267822364</v>
      </c>
    </row>
    <row r="62" spans="1:12" x14ac:dyDescent="0.25">
      <c r="A62" s="1" t="s">
        <v>32</v>
      </c>
      <c r="B62" s="1">
        <v>0.45810000000000001</v>
      </c>
      <c r="C62" s="1"/>
      <c r="D62" s="1">
        <v>0.55800000000000005</v>
      </c>
      <c r="E62" s="3">
        <f t="shared" si="6"/>
        <v>9.9900000000000044E-2</v>
      </c>
      <c r="F62" s="1">
        <v>0.46650000000000003</v>
      </c>
      <c r="G62" s="3">
        <f t="shared" si="7"/>
        <v>8.4000000000000186E-3</v>
      </c>
      <c r="H62">
        <f t="shared" si="0"/>
        <v>91.59159159159158</v>
      </c>
      <c r="I62" s="3">
        <v>284.21859999999998</v>
      </c>
      <c r="K62">
        <v>10</v>
      </c>
      <c r="L62">
        <f t="shared" si="8"/>
        <v>279.89956385905708</v>
      </c>
    </row>
    <row r="63" spans="1:12" x14ac:dyDescent="0.25">
      <c r="A63" s="1" t="s">
        <v>33</v>
      </c>
      <c r="B63" s="1">
        <v>0.54590000000000005</v>
      </c>
      <c r="C63" s="1"/>
      <c r="D63" s="1">
        <v>0.65839999999999999</v>
      </c>
      <c r="E63" s="3">
        <f t="shared" si="6"/>
        <v>0.11249999999999993</v>
      </c>
      <c r="F63" s="1">
        <v>0.55589999999999995</v>
      </c>
      <c r="G63" s="3">
        <f t="shared" si="7"/>
        <v>9.9999999999998979E-3</v>
      </c>
      <c r="H63">
        <f t="shared" si="0"/>
        <v>91.1111111111112</v>
      </c>
      <c r="I63" s="3">
        <v>303.68630000000002</v>
      </c>
      <c r="K63">
        <v>10</v>
      </c>
      <c r="L63">
        <f t="shared" si="8"/>
        <v>299.07142924485157</v>
      </c>
    </row>
    <row r="64" spans="1:12" x14ac:dyDescent="0.25">
      <c r="A64" s="1" t="s">
        <v>34</v>
      </c>
      <c r="B64" s="1">
        <v>0.57930000000000004</v>
      </c>
      <c r="C64" s="1"/>
      <c r="D64" s="1">
        <v>0.71109999999999995</v>
      </c>
      <c r="E64" s="3">
        <f t="shared" si="6"/>
        <v>0.13179999999999992</v>
      </c>
      <c r="F64" s="1">
        <v>0.59079999999999999</v>
      </c>
      <c r="G64" s="3">
        <f t="shared" si="7"/>
        <v>1.1499999999999955E-2</v>
      </c>
      <c r="H64">
        <f t="shared" si="0"/>
        <v>91.274658573596383</v>
      </c>
      <c r="I64" s="3">
        <v>362.18470000000002</v>
      </c>
      <c r="K64">
        <v>10</v>
      </c>
      <c r="L64">
        <f t="shared" si="8"/>
        <v>356.6808772065707</v>
      </c>
    </row>
    <row r="65" spans="1:12" x14ac:dyDescent="0.25">
      <c r="A65" s="1" t="s">
        <v>35</v>
      </c>
      <c r="B65" s="1">
        <v>0.62309999999999999</v>
      </c>
      <c r="C65" s="1"/>
      <c r="D65" s="1">
        <v>0.71950000000000003</v>
      </c>
      <c r="E65" s="3">
        <f t="shared" si="6"/>
        <v>9.6400000000000041E-2</v>
      </c>
      <c r="F65" s="1">
        <v>0.63190000000000002</v>
      </c>
      <c r="G65" s="3">
        <f t="shared" si="7"/>
        <v>8.80000000000003E-3</v>
      </c>
      <c r="H65">
        <f t="shared" si="0"/>
        <v>90.871369294605785</v>
      </c>
      <c r="I65" s="3">
        <v>260.45620000000002</v>
      </c>
      <c r="K65">
        <f>K64+60/14</f>
        <v>14.285714285714285</v>
      </c>
      <c r="L65">
        <f t="shared" si="8"/>
        <v>252.40010957200849</v>
      </c>
    </row>
    <row r="66" spans="1:12" x14ac:dyDescent="0.25">
      <c r="A66" s="1" t="s">
        <v>36</v>
      </c>
      <c r="B66" s="1">
        <v>0.55710000000000004</v>
      </c>
      <c r="C66" s="1"/>
      <c r="D66" s="1">
        <v>0.64439999999999997</v>
      </c>
      <c r="E66" s="3">
        <f t="shared" si="6"/>
        <v>8.7299999999999933E-2</v>
      </c>
      <c r="F66" s="1">
        <v>0.56489999999999996</v>
      </c>
      <c r="G66" s="3">
        <f t="shared" si="7"/>
        <v>7.7999999999999181E-3</v>
      </c>
      <c r="H66">
        <f t="shared" si="0"/>
        <v>91.06529209622002</v>
      </c>
      <c r="I66" s="3">
        <v>253.06229999999999</v>
      </c>
      <c r="K66">
        <f t="shared" ref="K66:K78" si="9">K65+60/14</f>
        <v>18.571428571428569</v>
      </c>
      <c r="L66">
        <f t="shared" si="8"/>
        <v>239.88128692865894</v>
      </c>
    </row>
    <row r="67" spans="1:12" x14ac:dyDescent="0.25">
      <c r="A67" s="1" t="s">
        <v>37</v>
      </c>
      <c r="B67" s="1">
        <v>0.5585</v>
      </c>
      <c r="C67" s="1"/>
      <c r="D67" s="1">
        <v>0.6462</v>
      </c>
      <c r="E67" s="3">
        <f t="shared" si="6"/>
        <v>8.77E-2</v>
      </c>
      <c r="F67" s="1">
        <v>0.56689999999999996</v>
      </c>
      <c r="G67" s="3">
        <f t="shared" si="7"/>
        <v>8.3999999999999631E-3</v>
      </c>
      <c r="H67">
        <f t="shared" si="0"/>
        <v>90.421892816419657</v>
      </c>
      <c r="I67" s="3">
        <v>268.57709999999997</v>
      </c>
      <c r="K67">
        <f t="shared" si="9"/>
        <v>22.857142857142854</v>
      </c>
      <c r="L67">
        <f t="shared" si="8"/>
        <v>247.48201201796354</v>
      </c>
    </row>
    <row r="68" spans="1:12" x14ac:dyDescent="0.25">
      <c r="A68" s="1" t="s">
        <v>38</v>
      </c>
      <c r="B68" s="1">
        <v>0.68320000000000003</v>
      </c>
      <c r="C68" s="1"/>
      <c r="D68" s="1">
        <v>0.74819999999999998</v>
      </c>
      <c r="E68" s="3">
        <f t="shared" si="6"/>
        <v>6.4999999999999947E-2</v>
      </c>
      <c r="F68" s="1">
        <v>0.68959999999999999</v>
      </c>
      <c r="G68" s="3">
        <f t="shared" si="7"/>
        <v>6.3999999999999613E-3</v>
      </c>
      <c r="H68">
        <f t="shared" si="0"/>
        <v>90.153846153846203</v>
      </c>
      <c r="I68" s="3">
        <v>148.07689999999999</v>
      </c>
      <c r="K68">
        <f t="shared" si="9"/>
        <v>27.142857142857139</v>
      </c>
      <c r="L68">
        <f t="shared" si="8"/>
        <v>131.76530906015066</v>
      </c>
    </row>
    <row r="69" spans="1:12" x14ac:dyDescent="0.25">
      <c r="A69" s="1" t="s">
        <v>39</v>
      </c>
      <c r="B69" s="1">
        <v>0.58179999999999998</v>
      </c>
      <c r="C69" s="1"/>
      <c r="D69" s="1">
        <v>0.64319999999999999</v>
      </c>
      <c r="E69" s="3">
        <f t="shared" si="6"/>
        <v>6.140000000000001E-2</v>
      </c>
      <c r="F69" s="1">
        <v>0.58779999999999999</v>
      </c>
      <c r="G69" s="3">
        <f t="shared" si="7"/>
        <v>6.0000000000000053E-3</v>
      </c>
      <c r="H69">
        <f t="shared" si="0"/>
        <v>90.228013029315946</v>
      </c>
      <c r="I69" s="3">
        <v>209.71119999999999</v>
      </c>
      <c r="K69">
        <f t="shared" si="9"/>
        <v>31.428571428571423</v>
      </c>
      <c r="L69">
        <f t="shared" si="8"/>
        <v>178.93687681966236</v>
      </c>
    </row>
    <row r="70" spans="1:12" x14ac:dyDescent="0.25">
      <c r="A70" s="1" t="s">
        <v>40</v>
      </c>
      <c r="B70" s="1">
        <v>0.56730000000000003</v>
      </c>
      <c r="C70" s="1"/>
      <c r="D70" s="1">
        <v>0.60389999999999999</v>
      </c>
      <c r="E70" s="3">
        <f t="shared" si="6"/>
        <v>3.6599999999999966E-2</v>
      </c>
      <c r="F70" s="1">
        <v>0.57130000000000003</v>
      </c>
      <c r="G70" s="3">
        <f t="shared" si="7"/>
        <v>4.0000000000000036E-3</v>
      </c>
      <c r="H70">
        <f t="shared" si="0"/>
        <v>89.071038251366105</v>
      </c>
      <c r="I70" s="3">
        <v>99.4482</v>
      </c>
      <c r="K70">
        <f t="shared" si="9"/>
        <v>35.714285714285708</v>
      </c>
      <c r="L70">
        <f t="shared" si="8"/>
        <v>80.741080976093741</v>
      </c>
    </row>
    <row r="71" spans="1:12" x14ac:dyDescent="0.25">
      <c r="A71" s="1" t="s">
        <v>41</v>
      </c>
      <c r="B71" s="1">
        <v>0.55889999999999995</v>
      </c>
      <c r="C71" s="1"/>
      <c r="D71" s="1">
        <v>0.58850000000000002</v>
      </c>
      <c r="E71" s="3">
        <f t="shared" si="6"/>
        <v>2.9600000000000071E-2</v>
      </c>
      <c r="F71" s="1">
        <v>0.56230000000000002</v>
      </c>
      <c r="G71" s="3">
        <f t="shared" si="7"/>
        <v>3.4000000000000696E-3</v>
      </c>
      <c r="H71">
        <f t="shared" si="0"/>
        <v>88.513513513513303</v>
      </c>
      <c r="I71" s="3">
        <v>73.581500000000005</v>
      </c>
      <c r="K71">
        <f t="shared" si="9"/>
        <v>39.999999999999993</v>
      </c>
      <c r="L71">
        <f t="shared" si="8"/>
        <v>56.362417543583462</v>
      </c>
    </row>
    <row r="72" spans="1:12" x14ac:dyDescent="0.25">
      <c r="A72" s="1" t="s">
        <v>42</v>
      </c>
      <c r="B72" s="1">
        <v>0.61099999999999999</v>
      </c>
      <c r="C72" s="1"/>
      <c r="D72" s="1">
        <v>0.63229999999999997</v>
      </c>
      <c r="E72" s="3">
        <f t="shared" si="6"/>
        <v>2.1299999999999986E-2</v>
      </c>
      <c r="F72" s="1">
        <v>0.61370000000000002</v>
      </c>
      <c r="G72" s="3">
        <f t="shared" si="7"/>
        <v>2.7000000000000357E-3</v>
      </c>
      <c r="H72">
        <f t="shared" si="0"/>
        <v>87.323943661971654</v>
      </c>
      <c r="I72" s="3">
        <v>56.042099999999998</v>
      </c>
      <c r="K72">
        <f t="shared" si="9"/>
        <v>44.285714285714278</v>
      </c>
      <c r="L72">
        <f t="shared" si="8"/>
        <v>40.114759671111514</v>
      </c>
    </row>
    <row r="73" spans="1:12" x14ac:dyDescent="0.25">
      <c r="A73" s="1" t="s">
        <v>44</v>
      </c>
      <c r="B73" s="1">
        <v>0.75939999999999996</v>
      </c>
      <c r="C73" s="1"/>
      <c r="D73" s="1">
        <v>0.76890000000000003</v>
      </c>
      <c r="E73" s="3">
        <f t="shared" si="6"/>
        <v>9.5000000000000639E-3</v>
      </c>
      <c r="F73" s="1">
        <v>0.76119999999999999</v>
      </c>
      <c r="G73" s="3">
        <f t="shared" si="7"/>
        <v>1.8000000000000238E-3</v>
      </c>
      <c r="H73">
        <f t="shared" si="0"/>
        <v>81.052631578947242</v>
      </c>
      <c r="I73" s="3">
        <v>38.385199999999998</v>
      </c>
      <c r="K73">
        <f t="shared" si="9"/>
        <v>48.571428571428562</v>
      </c>
      <c r="L73">
        <f t="shared" si="8"/>
        <v>25.395779539622158</v>
      </c>
    </row>
    <row r="74" spans="1:12" x14ac:dyDescent="0.25">
      <c r="A74" s="1" t="s">
        <v>45</v>
      </c>
      <c r="B74" s="1">
        <v>0.74660000000000004</v>
      </c>
      <c r="C74" s="1"/>
      <c r="D74" s="1">
        <v>0.75160000000000005</v>
      </c>
      <c r="E74" s="3">
        <f t="shared" si="6"/>
        <v>5.0000000000000044E-3</v>
      </c>
      <c r="F74" s="1">
        <v>0.74770000000000003</v>
      </c>
      <c r="G74" s="3">
        <f t="shared" si="7"/>
        <v>1.0999999999999899E-3</v>
      </c>
      <c r="H74">
        <f t="shared" si="0"/>
        <v>78.000000000000227</v>
      </c>
      <c r="I74" s="3">
        <v>24.8567</v>
      </c>
      <c r="K74">
        <f t="shared" si="9"/>
        <v>52.857142857142847</v>
      </c>
      <c r="L74">
        <f t="shared" si="8"/>
        <v>15.006214865709666</v>
      </c>
    </row>
    <row r="75" spans="1:12" x14ac:dyDescent="0.25">
      <c r="A75" s="1" t="s">
        <v>46</v>
      </c>
      <c r="B75" s="1">
        <v>0.54910000000000003</v>
      </c>
      <c r="C75" s="1"/>
      <c r="D75" s="1">
        <v>0.5514</v>
      </c>
      <c r="E75" s="3">
        <f t="shared" si="6"/>
        <v>2.2999999999999687E-3</v>
      </c>
      <c r="F75" s="1">
        <v>0.54969999999999997</v>
      </c>
      <c r="G75" s="3">
        <f t="shared" si="7"/>
        <v>5.9999999999993392E-4</v>
      </c>
      <c r="H75">
        <f t="shared" si="0"/>
        <v>73.91304347826339</v>
      </c>
      <c r="I75" s="3">
        <v>12.198</v>
      </c>
      <c r="K75">
        <f t="shared" si="9"/>
        <v>57.142857142857132</v>
      </c>
      <c r="L75">
        <f t="shared" si="8"/>
        <v>6.6166542140086415</v>
      </c>
    </row>
    <row r="76" spans="1:12" x14ac:dyDescent="0.25">
      <c r="A76" s="1" t="s">
        <v>47</v>
      </c>
      <c r="B76" s="1">
        <v>0.53310000000000002</v>
      </c>
      <c r="C76" s="1"/>
      <c r="D76" s="1">
        <v>0.53420000000000001</v>
      </c>
      <c r="E76" s="3">
        <f t="shared" si="6"/>
        <v>1.0999999999999899E-3</v>
      </c>
      <c r="F76" s="1">
        <v>0.5333</v>
      </c>
      <c r="G76" s="3">
        <f t="shared" si="7"/>
        <v>1.9999999999997797E-4</v>
      </c>
      <c r="H76">
        <f t="shared" ref="H76:H141" si="10">100-G76/E76*100</f>
        <v>81.81818181818366</v>
      </c>
      <c r="I76" s="3">
        <v>7.2416999999999998</v>
      </c>
      <c r="K76">
        <f t="shared" si="9"/>
        <v>61.428571428571416</v>
      </c>
      <c r="L76">
        <f t="shared" si="8"/>
        <v>3.4624876932514885</v>
      </c>
    </row>
    <row r="77" spans="1:12" x14ac:dyDescent="0.25">
      <c r="A77" s="1" t="s">
        <v>51</v>
      </c>
      <c r="B77" s="1">
        <v>0.54120000000000001</v>
      </c>
      <c r="C77" s="1"/>
      <c r="D77" s="1">
        <v>0.54200000000000004</v>
      </c>
      <c r="E77" s="3">
        <f t="shared" si="6"/>
        <v>8.0000000000002292E-4</v>
      </c>
      <c r="F77" s="1">
        <v>0.54149999999999998</v>
      </c>
      <c r="G77" s="3">
        <f t="shared" si="7"/>
        <v>2.9999999999996696E-4</v>
      </c>
      <c r="H77">
        <f t="shared" si="10"/>
        <v>62.500000000005201</v>
      </c>
      <c r="I77" s="3">
        <v>2.8719999999999999</v>
      </c>
      <c r="K77">
        <f t="shared" si="9"/>
        <v>65.714285714285708</v>
      </c>
      <c r="L77">
        <f t="shared" si="8"/>
        <v>1.1808272375632638</v>
      </c>
    </row>
    <row r="78" spans="1:12" x14ac:dyDescent="0.25">
      <c r="A78" s="1" t="s">
        <v>52</v>
      </c>
      <c r="B78" s="1">
        <v>0.56369999999999998</v>
      </c>
      <c r="C78" s="1"/>
      <c r="D78" s="1">
        <v>0.56430000000000002</v>
      </c>
      <c r="E78" s="3">
        <f t="shared" si="6"/>
        <v>6.0000000000004494E-4</v>
      </c>
      <c r="F78" s="1">
        <v>0.56389999999999996</v>
      </c>
      <c r="G78" s="3">
        <f t="shared" si="7"/>
        <v>1.9999999999997797E-4</v>
      </c>
      <c r="H78">
        <f t="shared" si="10"/>
        <v>66.666666666672839</v>
      </c>
      <c r="I78" s="3">
        <v>1.429</v>
      </c>
      <c r="K78">
        <f t="shared" si="9"/>
        <v>70</v>
      </c>
      <c r="L78">
        <f t="shared" si="8"/>
        <v>0.48853405909756037</v>
      </c>
    </row>
    <row r="79" spans="1:12" x14ac:dyDescent="0.25">
      <c r="A79" s="1" t="s">
        <v>53</v>
      </c>
      <c r="B79" s="1">
        <v>0.64480000000000004</v>
      </c>
      <c r="C79" s="1"/>
      <c r="D79" s="1">
        <v>0.91920000000000002</v>
      </c>
      <c r="E79" s="3">
        <f t="shared" si="6"/>
        <v>0.27439999999999998</v>
      </c>
      <c r="F79" s="1">
        <v>0.67259999999999998</v>
      </c>
      <c r="G79" s="3">
        <f t="shared" si="7"/>
        <v>2.7799999999999936E-2</v>
      </c>
      <c r="H79">
        <f t="shared" si="10"/>
        <v>89.868804664723058</v>
      </c>
      <c r="L79" s="7">
        <f>SUM(L55:L67)</f>
        <v>3183.3646191366684</v>
      </c>
    </row>
    <row r="80" spans="1:12" x14ac:dyDescent="0.25">
      <c r="A80" s="3" t="s">
        <v>29</v>
      </c>
      <c r="B80" s="1"/>
      <c r="C80" s="1"/>
      <c r="D80" s="1"/>
      <c r="E80" s="4">
        <f>SUM(E50:E79)</f>
        <v>1.6228999999999991</v>
      </c>
      <c r="F80" s="1"/>
      <c r="G80" s="4">
        <f>SUM(G50:G79)</f>
        <v>0.15859999999999957</v>
      </c>
      <c r="H80">
        <f t="shared" si="10"/>
        <v>90.227370756054</v>
      </c>
      <c r="I80" s="4">
        <f>SUM(I50:I78)</f>
        <v>4124.970800000001</v>
      </c>
      <c r="L80" s="7">
        <f>I49/L79</f>
        <v>1.1231879560719888</v>
      </c>
    </row>
    <row r="81" spans="1:12" x14ac:dyDescent="0.25">
      <c r="A81" s="1"/>
      <c r="E81" s="3"/>
      <c r="G81" s="3"/>
    </row>
    <row r="82" spans="1:12" x14ac:dyDescent="0.25">
      <c r="A82" s="1"/>
      <c r="B82" s="1"/>
      <c r="C82" s="1"/>
      <c r="D82" s="9" t="s">
        <v>6</v>
      </c>
      <c r="E82" s="9"/>
      <c r="F82" s="9" t="s">
        <v>7</v>
      </c>
      <c r="G82" s="9"/>
      <c r="I82" s="3" t="s">
        <v>57</v>
      </c>
    </row>
    <row r="83" spans="1:12" x14ac:dyDescent="0.25">
      <c r="A83" s="1" t="s">
        <v>25</v>
      </c>
      <c r="B83" s="1" t="s">
        <v>3</v>
      </c>
      <c r="C83" s="1"/>
      <c r="D83" s="1" t="s">
        <v>4</v>
      </c>
      <c r="E83" s="3" t="s">
        <v>6</v>
      </c>
      <c r="F83" s="1" t="s">
        <v>5</v>
      </c>
      <c r="G83" s="3" t="s">
        <v>7</v>
      </c>
      <c r="H83" s="1" t="s">
        <v>56</v>
      </c>
      <c r="I83" s="4">
        <v>2709.1967</v>
      </c>
      <c r="J83" t="s">
        <v>58</v>
      </c>
    </row>
    <row r="84" spans="1:12" x14ac:dyDescent="0.25">
      <c r="A84" s="1" t="s">
        <v>14</v>
      </c>
      <c r="B84" s="1">
        <v>0.61219999999999997</v>
      </c>
      <c r="C84" s="1"/>
      <c r="D84" s="1">
        <v>0.61399999999999999</v>
      </c>
      <c r="E84" s="3">
        <f>D84-B84</f>
        <v>1.8000000000000238E-3</v>
      </c>
      <c r="F84" s="1">
        <v>0.61299999999999999</v>
      </c>
      <c r="G84" s="3">
        <f>F84-B84</f>
        <v>8.0000000000002292E-4</v>
      </c>
      <c r="H84">
        <f t="shared" si="10"/>
        <v>55.555555555554868</v>
      </c>
      <c r="I84" s="3">
        <v>8.5633999999999997</v>
      </c>
      <c r="K84">
        <v>10</v>
      </c>
      <c r="L84">
        <f>I84*COS(K84/180*3.142)</f>
        <v>8.4332690582201497</v>
      </c>
    </row>
    <row r="85" spans="1:12" x14ac:dyDescent="0.25">
      <c r="A85" s="1" t="s">
        <v>15</v>
      </c>
      <c r="B85" s="1">
        <v>0.60619999999999996</v>
      </c>
      <c r="C85" s="1"/>
      <c r="D85" s="1">
        <v>0.60829999999999995</v>
      </c>
      <c r="E85" s="3">
        <f t="shared" ref="E85:E110" si="11">D85-B85</f>
        <v>2.0999999999999908E-3</v>
      </c>
      <c r="F85" s="1">
        <v>0.6069</v>
      </c>
      <c r="G85" s="3">
        <f t="shared" ref="G85:G110" si="12">F85-B85</f>
        <v>7.0000000000003393E-4</v>
      </c>
      <c r="H85">
        <f t="shared" si="10"/>
        <v>66.666666666664895</v>
      </c>
      <c r="I85" s="3">
        <v>8.6813000000000002</v>
      </c>
      <c r="K85">
        <v>10</v>
      </c>
      <c r="L85">
        <f t="shared" ref="L85:L110" si="13">I85*COS(K85/180*3.142)</f>
        <v>8.5493774289565572</v>
      </c>
    </row>
    <row r="86" spans="1:12" x14ac:dyDescent="0.25">
      <c r="A86" s="1" t="s">
        <v>16</v>
      </c>
      <c r="B86" s="1">
        <v>0.59240000000000004</v>
      </c>
      <c r="C86" s="1"/>
      <c r="D86" s="1">
        <v>0.60129999999999995</v>
      </c>
      <c r="E86" s="3">
        <f t="shared" si="11"/>
        <v>8.899999999999908E-3</v>
      </c>
      <c r="F86" s="1">
        <v>0.59379999999999999</v>
      </c>
      <c r="G86" s="3">
        <f t="shared" si="12"/>
        <v>1.3999999999999568E-3</v>
      </c>
      <c r="H86">
        <f t="shared" si="10"/>
        <v>84.26966292134864</v>
      </c>
      <c r="I86" s="3">
        <v>45.271999999999998</v>
      </c>
      <c r="K86">
        <v>10</v>
      </c>
      <c r="L86">
        <f t="shared" si="13"/>
        <v>44.584038676663781</v>
      </c>
    </row>
    <row r="87" spans="1:12" x14ac:dyDescent="0.25">
      <c r="A87" s="1" t="s">
        <v>17</v>
      </c>
      <c r="B87" s="1">
        <v>0.62229999999999996</v>
      </c>
      <c r="C87" s="1"/>
      <c r="D87" s="1">
        <v>0.63019999999999998</v>
      </c>
      <c r="E87" s="3">
        <f t="shared" si="11"/>
        <v>7.9000000000000181E-3</v>
      </c>
      <c r="F87" s="1">
        <v>0.62360000000000004</v>
      </c>
      <c r="G87" s="3">
        <f t="shared" si="12"/>
        <v>1.3000000000000789E-3</v>
      </c>
      <c r="H87">
        <f t="shared" si="10"/>
        <v>83.544303797467393</v>
      </c>
      <c r="I87" s="3">
        <v>38.861199999999997</v>
      </c>
      <c r="K87">
        <v>10</v>
      </c>
      <c r="L87">
        <f t="shared" si="13"/>
        <v>38.270658327919385</v>
      </c>
    </row>
    <row r="88" spans="1:12" x14ac:dyDescent="0.25">
      <c r="A88" s="1" t="s">
        <v>18</v>
      </c>
      <c r="B88" s="1">
        <v>0.71909999999999996</v>
      </c>
      <c r="C88" s="1"/>
      <c r="D88" s="1">
        <v>0.73729999999999996</v>
      </c>
      <c r="E88" s="3">
        <f t="shared" si="11"/>
        <v>1.8199999999999994E-2</v>
      </c>
      <c r="F88" s="1">
        <v>0.72150000000000003</v>
      </c>
      <c r="G88" s="3">
        <f t="shared" si="12"/>
        <v>2.4000000000000687E-3</v>
      </c>
      <c r="H88">
        <f t="shared" si="10"/>
        <v>86.813186813186434</v>
      </c>
      <c r="I88" s="3">
        <v>77.107900000000001</v>
      </c>
      <c r="K88">
        <v>10</v>
      </c>
      <c r="L88">
        <f t="shared" si="13"/>
        <v>75.936154706580737</v>
      </c>
    </row>
    <row r="89" spans="1:12" x14ac:dyDescent="0.25">
      <c r="A89" s="1" t="s">
        <v>19</v>
      </c>
      <c r="B89" s="1">
        <v>0.56899999999999995</v>
      </c>
      <c r="C89" s="1"/>
      <c r="D89" s="1">
        <v>0.60099999999999998</v>
      </c>
      <c r="E89" s="3">
        <f t="shared" si="11"/>
        <v>3.2000000000000028E-2</v>
      </c>
      <c r="F89" s="1">
        <v>0.57220000000000004</v>
      </c>
      <c r="G89" s="3">
        <f t="shared" si="12"/>
        <v>3.2000000000000917E-3</v>
      </c>
      <c r="H89">
        <f t="shared" si="10"/>
        <v>89.999999999999716</v>
      </c>
      <c r="I89" s="3">
        <v>122.0408</v>
      </c>
      <c r="K89">
        <v>10</v>
      </c>
      <c r="L89">
        <f t="shared" si="13"/>
        <v>120.18624640685168</v>
      </c>
    </row>
    <row r="90" spans="1:12" x14ac:dyDescent="0.25">
      <c r="A90" s="1" t="s">
        <v>20</v>
      </c>
      <c r="B90" s="1">
        <v>0.59279999999999999</v>
      </c>
      <c r="C90" s="1"/>
      <c r="D90" s="1">
        <v>0.64139999999999997</v>
      </c>
      <c r="E90" s="3">
        <f t="shared" si="11"/>
        <v>4.8599999999999977E-2</v>
      </c>
      <c r="F90" s="1">
        <v>0.59789999999999999</v>
      </c>
      <c r="G90" s="3">
        <f t="shared" si="12"/>
        <v>5.0999999999999934E-3</v>
      </c>
      <c r="H90">
        <f t="shared" si="10"/>
        <v>89.506172839506178</v>
      </c>
      <c r="I90" s="3">
        <v>212.69409999999999</v>
      </c>
      <c r="K90">
        <v>10</v>
      </c>
      <c r="L90">
        <f t="shared" si="13"/>
        <v>209.46196281803748</v>
      </c>
    </row>
    <row r="91" spans="1:12" x14ac:dyDescent="0.25">
      <c r="A91" s="1" t="s">
        <v>21</v>
      </c>
      <c r="B91" s="1">
        <v>0.54420000000000002</v>
      </c>
      <c r="C91" s="1"/>
      <c r="D91" s="1">
        <v>0.60360000000000003</v>
      </c>
      <c r="E91" s="3">
        <f t="shared" si="11"/>
        <v>5.9400000000000008E-2</v>
      </c>
      <c r="F91" s="1">
        <v>0.55079999999999996</v>
      </c>
      <c r="G91" s="3">
        <f>F91-B91</f>
        <v>6.5999999999999392E-3</v>
      </c>
      <c r="H91">
        <f t="shared" si="10"/>
        <v>88.888888888888999</v>
      </c>
      <c r="I91" s="3">
        <v>146.68629999999999</v>
      </c>
      <c r="K91">
        <v>10</v>
      </c>
      <c r="L91">
        <f t="shared" si="13"/>
        <v>144.45722902758229</v>
      </c>
    </row>
    <row r="92" spans="1:12" x14ac:dyDescent="0.25">
      <c r="A92" s="1" t="s">
        <v>22</v>
      </c>
      <c r="B92" s="1">
        <v>0.55730000000000002</v>
      </c>
      <c r="C92" s="1"/>
      <c r="D92" s="1">
        <v>0.61409999999999998</v>
      </c>
      <c r="E92" s="3">
        <f t="shared" si="11"/>
        <v>5.6799999999999962E-2</v>
      </c>
      <c r="F92" s="1">
        <v>0.5635</v>
      </c>
      <c r="G92" s="3">
        <f t="shared" si="12"/>
        <v>6.1999999999999833E-3</v>
      </c>
      <c r="H92">
        <f t="shared" si="10"/>
        <v>89.084507042253549</v>
      </c>
      <c r="I92" s="3">
        <v>118.10899999999999</v>
      </c>
      <c r="K92">
        <v>10</v>
      </c>
      <c r="L92">
        <f t="shared" si="13"/>
        <v>116.31419473542327</v>
      </c>
    </row>
    <row r="93" spans="1:12" x14ac:dyDescent="0.25">
      <c r="A93" s="1" t="s">
        <v>23</v>
      </c>
      <c r="B93" s="1">
        <v>0.5514</v>
      </c>
      <c r="C93" s="1"/>
      <c r="D93" s="1">
        <v>0.627</v>
      </c>
      <c r="E93" s="3">
        <f t="shared" si="11"/>
        <v>7.5600000000000001E-2</v>
      </c>
      <c r="F93" s="1">
        <v>0.55889999999999995</v>
      </c>
      <c r="G93" s="3">
        <f t="shared" si="12"/>
        <v>7.4999999999999512E-3</v>
      </c>
      <c r="H93">
        <f t="shared" si="10"/>
        <v>90.079365079365147</v>
      </c>
      <c r="I93" s="3">
        <v>173.36330000000001</v>
      </c>
      <c r="K93">
        <v>10</v>
      </c>
      <c r="L93">
        <f t="shared" si="13"/>
        <v>170.72884061481858</v>
      </c>
    </row>
    <row r="94" spans="1:12" x14ac:dyDescent="0.25">
      <c r="A94" s="1" t="s">
        <v>30</v>
      </c>
      <c r="B94" s="1">
        <v>0.57089999999999996</v>
      </c>
      <c r="C94" s="1"/>
      <c r="D94" s="1">
        <v>0.65590000000000004</v>
      </c>
      <c r="E94" s="3">
        <f t="shared" si="11"/>
        <v>8.5000000000000075E-2</v>
      </c>
      <c r="F94" s="1">
        <v>0.57989999999999997</v>
      </c>
      <c r="G94" s="3">
        <f t="shared" si="12"/>
        <v>9.000000000000008E-3</v>
      </c>
      <c r="H94">
        <f t="shared" si="10"/>
        <v>89.411764705882348</v>
      </c>
      <c r="I94" s="3">
        <v>287.03440000000001</v>
      </c>
      <c r="K94">
        <v>10</v>
      </c>
      <c r="L94">
        <f t="shared" si="13"/>
        <v>282.67257446397292</v>
      </c>
    </row>
    <row r="95" spans="1:12" x14ac:dyDescent="0.25">
      <c r="A95" s="1" t="s">
        <v>31</v>
      </c>
      <c r="B95" s="1">
        <v>0.58960000000000001</v>
      </c>
      <c r="C95" s="1"/>
      <c r="D95" s="1">
        <v>0.66739999999999999</v>
      </c>
      <c r="E95" s="3">
        <f t="shared" si="11"/>
        <v>7.779999999999998E-2</v>
      </c>
      <c r="F95" s="1">
        <v>0.59699999999999998</v>
      </c>
      <c r="G95" s="3">
        <f t="shared" si="12"/>
        <v>7.3999999999999622E-3</v>
      </c>
      <c r="H95">
        <f t="shared" si="10"/>
        <v>90.488431876606725</v>
      </c>
      <c r="I95" s="3">
        <v>224.8312</v>
      </c>
      <c r="K95">
        <v>10</v>
      </c>
      <c r="L95">
        <f t="shared" si="13"/>
        <v>221.41462529865544</v>
      </c>
    </row>
    <row r="96" spans="1:12" x14ac:dyDescent="0.25">
      <c r="A96" s="1" t="s">
        <v>32</v>
      </c>
      <c r="B96" s="1">
        <v>0.5837</v>
      </c>
      <c r="C96" s="1"/>
      <c r="D96" s="1">
        <v>0.67920000000000003</v>
      </c>
      <c r="E96" s="3">
        <f>D96-B96</f>
        <v>9.5500000000000029E-2</v>
      </c>
      <c r="F96" s="1">
        <v>0.59209999999999996</v>
      </c>
      <c r="G96" s="3">
        <f t="shared" si="12"/>
        <v>8.3999999999999631E-3</v>
      </c>
      <c r="H96">
        <f t="shared" si="10"/>
        <v>91.20418848167543</v>
      </c>
      <c r="I96" s="3">
        <v>307.93549999999999</v>
      </c>
      <c r="K96">
        <v>10</v>
      </c>
      <c r="L96">
        <f t="shared" si="13"/>
        <v>303.25605764971283</v>
      </c>
    </row>
    <row r="97" spans="1:12" x14ac:dyDescent="0.25">
      <c r="A97" s="1" t="s">
        <v>33</v>
      </c>
      <c r="B97" s="1">
        <v>0.57699999999999996</v>
      </c>
      <c r="C97" s="1"/>
      <c r="D97" s="1">
        <v>0.68069999999999997</v>
      </c>
      <c r="E97" s="3">
        <f t="shared" si="11"/>
        <v>0.10370000000000001</v>
      </c>
      <c r="F97" s="1">
        <v>0.5867</v>
      </c>
      <c r="G97" s="3">
        <f t="shared" si="12"/>
        <v>9.7000000000000419E-3</v>
      </c>
      <c r="H97">
        <f t="shared" si="10"/>
        <v>90.646094503375082</v>
      </c>
      <c r="I97" s="3">
        <v>267.28809999999999</v>
      </c>
      <c r="K97">
        <f>K96+60/14</f>
        <v>14.285714285714285</v>
      </c>
      <c r="L97">
        <f t="shared" si="13"/>
        <v>259.0206941792668</v>
      </c>
    </row>
    <row r="98" spans="1:12" x14ac:dyDescent="0.25">
      <c r="A98" s="1" t="s">
        <v>34</v>
      </c>
      <c r="B98" s="1">
        <v>0.56079999999999997</v>
      </c>
      <c r="C98" s="1"/>
      <c r="D98" s="1">
        <v>0.66349999999999998</v>
      </c>
      <c r="E98" s="3">
        <f t="shared" si="11"/>
        <v>0.10270000000000001</v>
      </c>
      <c r="F98" s="1">
        <v>0.56940000000000002</v>
      </c>
      <c r="G98" s="3">
        <f t="shared" si="12"/>
        <v>8.600000000000052E-3</v>
      </c>
      <c r="H98">
        <f t="shared" si="10"/>
        <v>91.626095423563726</v>
      </c>
      <c r="I98" s="3">
        <v>298.09589999999997</v>
      </c>
      <c r="K98">
        <f t="shared" ref="K98:K110" si="14">K97+60/14</f>
        <v>18.571428571428569</v>
      </c>
      <c r="L98">
        <f t="shared" si="13"/>
        <v>282.56926503930777</v>
      </c>
    </row>
    <row r="99" spans="1:12" x14ac:dyDescent="0.25">
      <c r="A99" s="1" t="s">
        <v>35</v>
      </c>
      <c r="B99" s="1">
        <v>0.63</v>
      </c>
      <c r="C99" s="1"/>
      <c r="D99" s="1">
        <v>0.71220000000000006</v>
      </c>
      <c r="E99" s="3">
        <f t="shared" si="11"/>
        <v>8.2200000000000051E-2</v>
      </c>
      <c r="F99" s="1">
        <v>0.63790000000000002</v>
      </c>
      <c r="G99" s="3">
        <f t="shared" si="12"/>
        <v>7.9000000000000181E-3</v>
      </c>
      <c r="H99">
        <f t="shared" si="10"/>
        <v>90.389294403892933</v>
      </c>
      <c r="I99" s="3">
        <v>177.45099999999999</v>
      </c>
      <c r="K99">
        <f t="shared" si="14"/>
        <v>22.857142857142854</v>
      </c>
      <c r="L99">
        <f t="shared" si="13"/>
        <v>163.51330964032172</v>
      </c>
    </row>
    <row r="100" spans="1:12" x14ac:dyDescent="0.25">
      <c r="A100" s="1" t="s">
        <v>36</v>
      </c>
      <c r="B100" s="1">
        <v>0.5091</v>
      </c>
      <c r="C100" s="1"/>
      <c r="D100" s="1">
        <v>0.57389999999999997</v>
      </c>
      <c r="E100" s="3">
        <f t="shared" si="11"/>
        <v>6.4799999999999969E-2</v>
      </c>
      <c r="F100" s="1">
        <v>0.51500000000000001</v>
      </c>
      <c r="G100" s="3">
        <f t="shared" si="12"/>
        <v>5.9000000000000163E-3</v>
      </c>
      <c r="H100">
        <f t="shared" si="10"/>
        <v>90.895061728395035</v>
      </c>
      <c r="I100" s="3">
        <v>136.4057</v>
      </c>
      <c r="K100">
        <f t="shared" si="14"/>
        <v>27.142857142857139</v>
      </c>
      <c r="L100">
        <f t="shared" si="13"/>
        <v>121.3797642850856</v>
      </c>
    </row>
    <row r="101" spans="1:12" x14ac:dyDescent="0.25">
      <c r="A101" s="1" t="s">
        <v>37</v>
      </c>
      <c r="B101" s="1">
        <v>0.49840000000000001</v>
      </c>
      <c r="C101" s="1"/>
      <c r="D101" s="1">
        <v>0.55279999999999996</v>
      </c>
      <c r="E101" s="3">
        <f>D101-B101</f>
        <v>5.4399999999999948E-2</v>
      </c>
      <c r="F101" s="1">
        <v>0.50380000000000003</v>
      </c>
      <c r="G101" s="3">
        <f t="shared" si="12"/>
        <v>5.4000000000000159E-3</v>
      </c>
      <c r="H101">
        <f t="shared" si="10"/>
        <v>90.073529411764667</v>
      </c>
      <c r="I101" s="3">
        <v>160.70500000000001</v>
      </c>
      <c r="K101">
        <f t="shared" si="14"/>
        <v>31.428571428571423</v>
      </c>
      <c r="L101">
        <f t="shared" si="13"/>
        <v>137.12215079263217</v>
      </c>
    </row>
    <row r="102" spans="1:12" x14ac:dyDescent="0.25">
      <c r="A102" s="1" t="s">
        <v>38</v>
      </c>
      <c r="B102" s="1">
        <v>0.54269999999999996</v>
      </c>
      <c r="C102" s="1"/>
      <c r="D102" s="1">
        <v>0.59060000000000001</v>
      </c>
      <c r="E102" s="3">
        <f t="shared" si="11"/>
        <v>4.7900000000000054E-2</v>
      </c>
      <c r="F102" s="1">
        <v>0.54769999999999996</v>
      </c>
      <c r="G102" s="3">
        <f t="shared" si="12"/>
        <v>5.0000000000000044E-3</v>
      </c>
      <c r="H102">
        <f t="shared" si="10"/>
        <v>89.561586638830903</v>
      </c>
      <c r="I102" s="3">
        <v>126.2124</v>
      </c>
      <c r="K102">
        <f t="shared" si="14"/>
        <v>35.714285714285708</v>
      </c>
      <c r="L102">
        <f t="shared" si="13"/>
        <v>102.47068934970301</v>
      </c>
    </row>
    <row r="103" spans="1:12" x14ac:dyDescent="0.25">
      <c r="A103" s="1" t="s">
        <v>39</v>
      </c>
      <c r="B103" s="1">
        <v>0.55500000000000005</v>
      </c>
      <c r="C103" s="1"/>
      <c r="D103" s="1">
        <v>0.58650000000000002</v>
      </c>
      <c r="E103" s="3">
        <f t="shared" si="11"/>
        <v>3.1499999999999972E-2</v>
      </c>
      <c r="F103" s="1">
        <v>0.55879999999999996</v>
      </c>
      <c r="G103" s="3">
        <f t="shared" si="12"/>
        <v>3.7999999999999146E-3</v>
      </c>
      <c r="H103">
        <f t="shared" si="10"/>
        <v>87.936507936508193</v>
      </c>
      <c r="I103" s="3">
        <v>89.607299999999995</v>
      </c>
      <c r="K103">
        <f t="shared" si="14"/>
        <v>39.999999999999993</v>
      </c>
      <c r="L103">
        <f t="shared" si="13"/>
        <v>68.637960051822077</v>
      </c>
    </row>
    <row r="104" spans="1:12" x14ac:dyDescent="0.25">
      <c r="A104" s="1" t="s">
        <v>40</v>
      </c>
      <c r="B104" s="1">
        <v>0.47589999999999999</v>
      </c>
      <c r="C104" s="1"/>
      <c r="D104" s="1">
        <v>0.49709999999999999</v>
      </c>
      <c r="E104" s="3">
        <f t="shared" si="11"/>
        <v>2.1199999999999997E-2</v>
      </c>
      <c r="F104" s="1">
        <v>0.47889999999999999</v>
      </c>
      <c r="G104" s="3">
        <f t="shared" si="12"/>
        <v>3.0000000000000027E-3</v>
      </c>
      <c r="H104">
        <f t="shared" si="10"/>
        <v>85.849056603773576</v>
      </c>
      <c r="I104" s="3">
        <v>76.793099999999995</v>
      </c>
      <c r="K104">
        <f t="shared" si="14"/>
        <v>44.285714285714278</v>
      </c>
      <c r="L104">
        <f t="shared" si="13"/>
        <v>54.968260484522055</v>
      </c>
    </row>
    <row r="105" spans="1:12" x14ac:dyDescent="0.25">
      <c r="A105" s="1" t="s">
        <v>41</v>
      </c>
      <c r="B105" s="1">
        <v>0.55879999999999996</v>
      </c>
      <c r="C105" s="1"/>
      <c r="D105" s="1">
        <v>0.57440000000000002</v>
      </c>
      <c r="E105" s="3">
        <f t="shared" si="11"/>
        <v>1.5600000000000058E-2</v>
      </c>
      <c r="F105" s="1">
        <v>0.56130000000000002</v>
      </c>
      <c r="G105" s="3">
        <f t="shared" si="12"/>
        <v>2.5000000000000577E-3</v>
      </c>
      <c r="H105">
        <f t="shared" si="10"/>
        <v>83.974358974358665</v>
      </c>
      <c r="I105" s="3">
        <v>59.066400000000002</v>
      </c>
      <c r="K105">
        <f t="shared" si="14"/>
        <v>48.571428571428562</v>
      </c>
      <c r="L105">
        <f t="shared" si="13"/>
        <v>39.078532158205206</v>
      </c>
    </row>
    <row r="106" spans="1:12" x14ac:dyDescent="0.25">
      <c r="A106" s="1" t="s">
        <v>42</v>
      </c>
      <c r="B106" s="1">
        <v>0.64190000000000003</v>
      </c>
      <c r="C106" s="1"/>
      <c r="D106" s="1">
        <v>0.65169999999999995</v>
      </c>
      <c r="E106" s="3">
        <f t="shared" si="11"/>
        <v>9.7999999999999199E-3</v>
      </c>
      <c r="F106" s="1">
        <v>0.64390000000000003</v>
      </c>
      <c r="G106" s="3">
        <f t="shared" si="12"/>
        <v>2.0000000000000018E-3</v>
      </c>
      <c r="H106">
        <f t="shared" si="10"/>
        <v>79.591836734693686</v>
      </c>
      <c r="I106" s="3">
        <v>42.435600000000001</v>
      </c>
      <c r="K106">
        <f t="shared" si="14"/>
        <v>52.857142857142847</v>
      </c>
      <c r="L106">
        <f t="shared" si="13"/>
        <v>25.618755971440663</v>
      </c>
    </row>
    <row r="107" spans="1:12" x14ac:dyDescent="0.25">
      <c r="A107" s="1" t="s">
        <v>44</v>
      </c>
      <c r="B107" s="1">
        <v>0.57620000000000005</v>
      </c>
      <c r="C107" s="1"/>
      <c r="D107" s="1">
        <v>0.58179999999999998</v>
      </c>
      <c r="E107" s="3">
        <f t="shared" si="11"/>
        <v>5.5999999999999384E-3</v>
      </c>
      <c r="F107" s="1">
        <v>0.57740000000000002</v>
      </c>
      <c r="G107" s="3">
        <f t="shared" si="12"/>
        <v>1.1999999999999789E-3</v>
      </c>
      <c r="H107">
        <f t="shared" si="10"/>
        <v>78.571428571428712</v>
      </c>
      <c r="I107" s="3">
        <v>31.848400000000002</v>
      </c>
      <c r="K107">
        <f t="shared" si="14"/>
        <v>57.142857142857132</v>
      </c>
      <c r="L107">
        <f t="shared" si="13"/>
        <v>17.275770623826268</v>
      </c>
    </row>
    <row r="108" spans="1:12" x14ac:dyDescent="0.25">
      <c r="A108" s="1" t="s">
        <v>45</v>
      </c>
      <c r="B108" s="1">
        <v>0.50529999999999997</v>
      </c>
      <c r="C108" s="1"/>
      <c r="D108" s="1">
        <v>0.5071</v>
      </c>
      <c r="E108" s="3">
        <f t="shared" si="11"/>
        <v>1.8000000000000238E-3</v>
      </c>
      <c r="F108" s="1">
        <v>0.50609999999999999</v>
      </c>
      <c r="G108" s="3">
        <f t="shared" si="12"/>
        <v>8.0000000000002292E-4</v>
      </c>
      <c r="H108">
        <f t="shared" si="10"/>
        <v>55.555555555554868</v>
      </c>
      <c r="I108" s="3">
        <v>14.2837</v>
      </c>
      <c r="K108">
        <f t="shared" si="14"/>
        <v>61.428571428571416</v>
      </c>
      <c r="L108">
        <f t="shared" si="13"/>
        <v>6.8294924484715311</v>
      </c>
    </row>
    <row r="109" spans="1:12" x14ac:dyDescent="0.25">
      <c r="A109" s="1" t="s">
        <v>46</v>
      </c>
      <c r="B109" s="1">
        <v>0.52129999999999999</v>
      </c>
      <c r="C109" s="1"/>
      <c r="D109" s="1">
        <v>0.52239999999999998</v>
      </c>
      <c r="E109" s="3">
        <f t="shared" si="11"/>
        <v>1.0999999999999899E-3</v>
      </c>
      <c r="F109" s="1">
        <v>0.52190000000000003</v>
      </c>
      <c r="G109" s="3">
        <f t="shared" si="12"/>
        <v>6.0000000000004494E-4</v>
      </c>
      <c r="H109">
        <f t="shared" si="10"/>
        <v>45.454545454540863</v>
      </c>
      <c r="I109" s="3">
        <v>7.5031999999999996</v>
      </c>
      <c r="K109">
        <f t="shared" si="14"/>
        <v>65.714285714285708</v>
      </c>
      <c r="L109">
        <f t="shared" si="13"/>
        <v>3.0849522732885379</v>
      </c>
    </row>
    <row r="110" spans="1:12" x14ac:dyDescent="0.25">
      <c r="A110" s="1" t="s">
        <v>47</v>
      </c>
      <c r="B110" s="1">
        <v>0.55249999999999999</v>
      </c>
      <c r="C110" s="1"/>
      <c r="D110" s="1">
        <v>0.55320000000000003</v>
      </c>
      <c r="E110" s="3">
        <f t="shared" si="11"/>
        <v>7.0000000000003393E-4</v>
      </c>
      <c r="F110" s="1">
        <v>0.55289999999999995</v>
      </c>
      <c r="G110" s="3">
        <f t="shared" si="12"/>
        <v>3.9999999999995595E-4</v>
      </c>
      <c r="H110">
        <f t="shared" si="10"/>
        <v>42.857142857151921</v>
      </c>
      <c r="I110" s="3">
        <v>2.2871000000000001</v>
      </c>
      <c r="K110">
        <f t="shared" si="14"/>
        <v>70</v>
      </c>
      <c r="L110">
        <f t="shared" si="13"/>
        <v>0.78189380445208556</v>
      </c>
    </row>
    <row r="111" spans="1:12" x14ac:dyDescent="0.25">
      <c r="A111" s="1"/>
      <c r="B111" s="1"/>
      <c r="C111" s="1"/>
      <c r="D111" s="1"/>
      <c r="E111" s="3"/>
      <c r="F111" s="1"/>
      <c r="G111" s="3"/>
      <c r="L111" s="7">
        <f>SUM(L89:L101)</f>
        <v>2532.0969149516682</v>
      </c>
    </row>
    <row r="112" spans="1:12" x14ac:dyDescent="0.25">
      <c r="A112" s="1"/>
      <c r="B112" s="1"/>
      <c r="C112" s="1"/>
      <c r="D112" s="1"/>
      <c r="E112" s="3"/>
      <c r="F112" s="1"/>
      <c r="G112" s="3"/>
      <c r="L112" s="7">
        <f>I83/L111</f>
        <v>1.0699419457456716</v>
      </c>
    </row>
    <row r="113" spans="1:12" x14ac:dyDescent="0.25">
      <c r="A113" s="1" t="s">
        <v>54</v>
      </c>
      <c r="B113" s="1">
        <v>0.54749999999999999</v>
      </c>
      <c r="C113" s="1"/>
      <c r="D113" s="1">
        <v>0.73470000000000002</v>
      </c>
      <c r="E113" s="3">
        <f>D113-B113</f>
        <v>0.18720000000000003</v>
      </c>
      <c r="F113" s="1">
        <v>0.56740000000000002</v>
      </c>
      <c r="G113" s="3">
        <f>F113-B113</f>
        <v>1.9900000000000029E-2</v>
      </c>
      <c r="H113">
        <f t="shared" si="10"/>
        <v>89.369658119658112</v>
      </c>
    </row>
    <row r="114" spans="1:12" x14ac:dyDescent="0.25">
      <c r="A114" s="3" t="s">
        <v>29</v>
      </c>
      <c r="B114" s="1"/>
      <c r="C114" s="1"/>
      <c r="D114" s="1"/>
      <c r="E114" s="4">
        <f>SUM(E84:E113)</f>
        <v>1.2997999999999996</v>
      </c>
      <c r="F114" s="1"/>
      <c r="G114" s="4">
        <f>SUM(G84:G113)</f>
        <v>0.13670000000000021</v>
      </c>
      <c r="H114">
        <f t="shared" si="10"/>
        <v>89.482997384212936</v>
      </c>
      <c r="I114" s="4">
        <f>SUM(I84:I110)</f>
        <v>3261.1632999999997</v>
      </c>
    </row>
    <row r="115" spans="1:12" x14ac:dyDescent="0.25">
      <c r="E115" s="3"/>
      <c r="G115" s="3"/>
    </row>
    <row r="116" spans="1:12" x14ac:dyDescent="0.25">
      <c r="E116" s="3"/>
      <c r="G116" s="3"/>
    </row>
    <row r="117" spans="1:12" x14ac:dyDescent="0.25">
      <c r="A117" s="1"/>
      <c r="B117" s="1"/>
      <c r="C117" s="1"/>
      <c r="D117" s="9" t="s">
        <v>6</v>
      </c>
      <c r="E117" s="9"/>
      <c r="F117" s="9" t="s">
        <v>7</v>
      </c>
      <c r="G117" s="9"/>
      <c r="I117" s="3" t="s">
        <v>57</v>
      </c>
    </row>
    <row r="118" spans="1:12" x14ac:dyDescent="0.25">
      <c r="A118" s="1" t="s">
        <v>26</v>
      </c>
      <c r="B118" s="1" t="s">
        <v>3</v>
      </c>
      <c r="C118" s="1"/>
      <c r="D118" s="1" t="s">
        <v>4</v>
      </c>
      <c r="E118" s="3" t="s">
        <v>6</v>
      </c>
      <c r="F118" s="1" t="s">
        <v>5</v>
      </c>
      <c r="G118" s="3" t="s">
        <v>7</v>
      </c>
      <c r="H118" s="1" t="s">
        <v>56</v>
      </c>
      <c r="I118" s="4">
        <v>2932.8182000000002</v>
      </c>
      <c r="J118" t="s">
        <v>58</v>
      </c>
    </row>
    <row r="119" spans="1:12" x14ac:dyDescent="0.25">
      <c r="A119" s="1" t="s">
        <v>14</v>
      </c>
      <c r="B119" s="1">
        <v>0.54810000000000003</v>
      </c>
      <c r="C119" s="1"/>
      <c r="D119" s="1">
        <v>0.55000000000000004</v>
      </c>
      <c r="E119" s="3">
        <f>D119-B119</f>
        <v>1.9000000000000128E-3</v>
      </c>
      <c r="F119" s="1">
        <v>0.54849999999999999</v>
      </c>
      <c r="G119" s="3">
        <f>F119-B119</f>
        <v>3.9999999999995595E-4</v>
      </c>
      <c r="H119">
        <f t="shared" si="10"/>
        <v>78.947368421055089</v>
      </c>
      <c r="I119" s="3">
        <v>7.8974000000000002</v>
      </c>
      <c r="K119">
        <v>10</v>
      </c>
      <c r="L119">
        <f>I119*COS(K119/180*3.142)</f>
        <v>7.7773897120755553</v>
      </c>
    </row>
    <row r="120" spans="1:12" x14ac:dyDescent="0.25">
      <c r="A120" s="1" t="s">
        <v>15</v>
      </c>
      <c r="B120" s="1">
        <v>0.63360000000000005</v>
      </c>
      <c r="C120" s="1"/>
      <c r="D120" s="1">
        <v>0.63600000000000001</v>
      </c>
      <c r="E120" s="3">
        <f t="shared" ref="E120:E148" si="15">D120-B120</f>
        <v>2.3999999999999577E-3</v>
      </c>
      <c r="F120" s="1">
        <v>0.63419999999999999</v>
      </c>
      <c r="G120" s="3">
        <f>F120-B120</f>
        <v>5.9999999999993392E-4</v>
      </c>
      <c r="H120">
        <f t="shared" si="10"/>
        <v>75.000000000002316</v>
      </c>
      <c r="I120" s="3">
        <v>11.5862</v>
      </c>
      <c r="K120">
        <v>10</v>
      </c>
      <c r="L120">
        <f t="shared" ref="L120:L146" si="16">I120*COS(K120/180*3.142)</f>
        <v>11.410134054505255</v>
      </c>
    </row>
    <row r="121" spans="1:12" x14ac:dyDescent="0.25">
      <c r="A121" s="1" t="s">
        <v>16</v>
      </c>
      <c r="B121" s="1">
        <v>0.53220000000000001</v>
      </c>
      <c r="C121" s="1"/>
      <c r="D121" s="1">
        <v>0.54010000000000002</v>
      </c>
      <c r="E121" s="3">
        <f t="shared" si="15"/>
        <v>7.9000000000000181E-3</v>
      </c>
      <c r="F121" s="1">
        <v>0.53300000000000003</v>
      </c>
      <c r="G121" s="3">
        <f t="shared" ref="G121:G148" si="17">F121-B121</f>
        <v>8.0000000000002292E-4</v>
      </c>
      <c r="H121">
        <f t="shared" si="10"/>
        <v>89.87341772151872</v>
      </c>
      <c r="I121" s="3">
        <v>36.409500000000001</v>
      </c>
      <c r="K121">
        <v>10</v>
      </c>
      <c r="L121">
        <f t="shared" si="16"/>
        <v>35.856214794972388</v>
      </c>
    </row>
    <row r="122" spans="1:12" x14ac:dyDescent="0.25">
      <c r="A122" s="1" t="s">
        <v>17</v>
      </c>
      <c r="B122" s="1">
        <v>0.53459999999999996</v>
      </c>
      <c r="C122" s="1"/>
      <c r="D122" s="1">
        <v>0.54349999999999998</v>
      </c>
      <c r="E122" s="3">
        <f>D122-B122</f>
        <v>8.900000000000019E-3</v>
      </c>
      <c r="F122" s="1">
        <v>0.53590000000000004</v>
      </c>
      <c r="G122" s="3">
        <f t="shared" si="17"/>
        <v>1.3000000000000789E-3</v>
      </c>
      <c r="H122">
        <f t="shared" si="10"/>
        <v>85.393258426965446</v>
      </c>
      <c r="I122" s="3">
        <v>42.391199999999998</v>
      </c>
      <c r="K122">
        <v>10</v>
      </c>
      <c r="L122">
        <f t="shared" si="16"/>
        <v>41.747015823250344</v>
      </c>
    </row>
    <row r="123" spans="1:12" x14ac:dyDescent="0.25">
      <c r="A123" s="1" t="s">
        <v>18</v>
      </c>
      <c r="B123" s="1">
        <v>0.52129999999999999</v>
      </c>
      <c r="C123" s="1"/>
      <c r="D123" s="1">
        <v>0.54459999999999997</v>
      </c>
      <c r="E123" s="3">
        <f t="shared" si="15"/>
        <v>2.3299999999999987E-2</v>
      </c>
      <c r="F123" s="1">
        <v>0.52370000000000005</v>
      </c>
      <c r="G123" s="3">
        <f t="shared" si="17"/>
        <v>2.4000000000000687E-3</v>
      </c>
      <c r="H123">
        <f t="shared" si="10"/>
        <v>89.699570815450343</v>
      </c>
      <c r="I123" s="3">
        <v>112.6784</v>
      </c>
      <c r="K123">
        <v>10</v>
      </c>
      <c r="L123">
        <f t="shared" si="16"/>
        <v>110.96611909402262</v>
      </c>
    </row>
    <row r="124" spans="1:12" x14ac:dyDescent="0.25">
      <c r="A124" s="1" t="s">
        <v>19</v>
      </c>
      <c r="B124" s="1">
        <v>0.54139999999999999</v>
      </c>
      <c r="C124" s="1"/>
      <c r="D124" s="1">
        <v>0.57430000000000003</v>
      </c>
      <c r="E124" s="3">
        <f t="shared" si="15"/>
        <v>3.290000000000004E-2</v>
      </c>
      <c r="F124" s="1">
        <v>0.54449999999999998</v>
      </c>
      <c r="G124" s="3">
        <f t="shared" si="17"/>
        <v>3.0999999999999917E-3</v>
      </c>
      <c r="H124">
        <f t="shared" si="10"/>
        <v>90.577507598784237</v>
      </c>
      <c r="I124" s="3">
        <v>161.95490000000001</v>
      </c>
      <c r="K124">
        <v>10</v>
      </c>
      <c r="L124">
        <f t="shared" si="16"/>
        <v>159.49380468004981</v>
      </c>
    </row>
    <row r="125" spans="1:12" x14ac:dyDescent="0.25">
      <c r="A125" s="1" t="s">
        <v>20</v>
      </c>
      <c r="B125" s="1">
        <v>0.5696</v>
      </c>
      <c r="C125" s="1"/>
      <c r="D125" s="1">
        <v>0.61770000000000003</v>
      </c>
      <c r="E125" s="3">
        <f t="shared" si="15"/>
        <v>4.8100000000000032E-2</v>
      </c>
      <c r="F125" s="1">
        <v>0.57479999999999998</v>
      </c>
      <c r="G125" s="3">
        <f t="shared" si="17"/>
        <v>5.1999999999999824E-3</v>
      </c>
      <c r="H125">
        <f t="shared" si="10"/>
        <v>89.189189189189236</v>
      </c>
      <c r="I125" s="3">
        <v>229.23779999999999</v>
      </c>
      <c r="K125">
        <v>10</v>
      </c>
      <c r="L125">
        <f t="shared" si="16"/>
        <v>225.7542618252632</v>
      </c>
    </row>
    <row r="126" spans="1:12" x14ac:dyDescent="0.25">
      <c r="A126" s="1" t="s">
        <v>21</v>
      </c>
      <c r="B126" s="1">
        <v>0.59219999999999995</v>
      </c>
      <c r="C126" s="1"/>
      <c r="D126" s="1">
        <v>0.65400000000000003</v>
      </c>
      <c r="E126" s="3">
        <f t="shared" si="15"/>
        <v>6.1800000000000077E-2</v>
      </c>
      <c r="F126" s="1">
        <v>0.59870000000000001</v>
      </c>
      <c r="G126" s="3">
        <f t="shared" si="17"/>
        <v>6.5000000000000613E-3</v>
      </c>
      <c r="H126">
        <f t="shared" si="10"/>
        <v>89.482200647249101</v>
      </c>
      <c r="I126" s="3">
        <v>269.57470000000001</v>
      </c>
      <c r="K126">
        <v>10</v>
      </c>
      <c r="L126">
        <f t="shared" si="16"/>
        <v>265.47819515484264</v>
      </c>
    </row>
    <row r="127" spans="1:12" x14ac:dyDescent="0.25">
      <c r="A127" s="1" t="s">
        <v>22</v>
      </c>
      <c r="B127" s="1">
        <v>0.53120000000000001</v>
      </c>
      <c r="C127" s="1"/>
      <c r="D127" s="1">
        <v>0.59530000000000005</v>
      </c>
      <c r="E127" s="3">
        <f t="shared" si="15"/>
        <v>6.4100000000000046E-2</v>
      </c>
      <c r="F127" s="1">
        <v>0.53690000000000004</v>
      </c>
      <c r="G127" s="3">
        <f t="shared" si="17"/>
        <v>5.7000000000000384E-3</v>
      </c>
      <c r="H127">
        <f t="shared" si="10"/>
        <v>91.107644305772183</v>
      </c>
      <c r="I127" s="3">
        <v>253.01009999999999</v>
      </c>
      <c r="K127">
        <v>10</v>
      </c>
      <c r="L127">
        <f t="shared" si="16"/>
        <v>249.16531374771537</v>
      </c>
    </row>
    <row r="128" spans="1:12" x14ac:dyDescent="0.25">
      <c r="A128" s="1" t="s">
        <v>23</v>
      </c>
      <c r="B128" s="1">
        <v>0.57589999999999997</v>
      </c>
      <c r="C128" s="1"/>
      <c r="D128" s="1">
        <v>0.65390000000000004</v>
      </c>
      <c r="E128" s="3">
        <f t="shared" si="15"/>
        <v>7.8000000000000069E-2</v>
      </c>
      <c r="F128" s="1">
        <v>0.58330000000000004</v>
      </c>
      <c r="G128" s="3">
        <f t="shared" si="17"/>
        <v>7.4000000000000732E-3</v>
      </c>
      <c r="H128">
        <f t="shared" si="10"/>
        <v>90.512820512820426</v>
      </c>
      <c r="I128" s="3">
        <v>259.70859999999999</v>
      </c>
      <c r="K128">
        <v>10</v>
      </c>
      <c r="L128">
        <f t="shared" si="16"/>
        <v>255.76202215634834</v>
      </c>
    </row>
    <row r="129" spans="1:12" x14ac:dyDescent="0.25">
      <c r="A129" s="1" t="s">
        <v>30</v>
      </c>
      <c r="B129" s="1">
        <v>0.5645</v>
      </c>
      <c r="C129" s="1"/>
      <c r="D129" s="1">
        <v>0.63690000000000002</v>
      </c>
      <c r="E129" s="3">
        <f t="shared" si="15"/>
        <v>7.240000000000002E-2</v>
      </c>
      <c r="F129" s="1">
        <v>0.57030000000000003</v>
      </c>
      <c r="G129" s="3">
        <f t="shared" si="17"/>
        <v>5.8000000000000274E-3</v>
      </c>
      <c r="H129">
        <f t="shared" si="10"/>
        <v>91.98895027624306</v>
      </c>
      <c r="I129" s="3">
        <v>212.8775</v>
      </c>
      <c r="K129">
        <v>10</v>
      </c>
      <c r="L129">
        <f t="shared" si="16"/>
        <v>209.64257583918302</v>
      </c>
    </row>
    <row r="130" spans="1:12" x14ac:dyDescent="0.25">
      <c r="A130" s="1" t="s">
        <v>31</v>
      </c>
      <c r="B130" s="1">
        <v>0.58299999999999996</v>
      </c>
      <c r="C130" s="1"/>
      <c r="D130" s="1">
        <v>0.68010000000000004</v>
      </c>
      <c r="E130" s="3">
        <f t="shared" si="15"/>
        <v>9.7100000000000075E-2</v>
      </c>
      <c r="F130" s="1">
        <v>0.59199999999999997</v>
      </c>
      <c r="G130" s="3">
        <f t="shared" si="17"/>
        <v>9.000000000000008E-3</v>
      </c>
      <c r="H130">
        <f t="shared" si="10"/>
        <v>90.731204943357369</v>
      </c>
      <c r="I130" s="3">
        <v>301.93</v>
      </c>
      <c r="K130">
        <v>10</v>
      </c>
      <c r="L130">
        <f t="shared" si="16"/>
        <v>297.34181829044655</v>
      </c>
    </row>
    <row r="131" spans="1:12" x14ac:dyDescent="0.25">
      <c r="A131" s="1" t="s">
        <v>32</v>
      </c>
      <c r="B131" s="1">
        <v>0.59760000000000002</v>
      </c>
      <c r="C131" s="1"/>
      <c r="D131" s="1">
        <v>0.69620000000000004</v>
      </c>
      <c r="E131" s="3">
        <f t="shared" si="15"/>
        <v>9.8600000000000021E-2</v>
      </c>
      <c r="F131" s="1">
        <v>0.60640000000000005</v>
      </c>
      <c r="G131" s="3">
        <f t="shared" si="17"/>
        <v>8.80000000000003E-3</v>
      </c>
      <c r="H131">
        <f t="shared" si="10"/>
        <v>91.07505070993912</v>
      </c>
      <c r="I131" s="3">
        <v>247.40430000000001</v>
      </c>
      <c r="K131">
        <v>10</v>
      </c>
      <c r="L131">
        <f t="shared" si="16"/>
        <v>243.64470047651812</v>
      </c>
    </row>
    <row r="132" spans="1:12" x14ac:dyDescent="0.25">
      <c r="A132" s="1" t="s">
        <v>33</v>
      </c>
      <c r="B132" s="1">
        <v>0.64539999999999997</v>
      </c>
      <c r="C132" s="1"/>
      <c r="D132" s="1">
        <v>0.74829999999999997</v>
      </c>
      <c r="E132" s="3">
        <f t="shared" si="15"/>
        <v>0.10289999999999999</v>
      </c>
      <c r="F132" s="1">
        <v>0.65469999999999995</v>
      </c>
      <c r="G132" s="3">
        <f t="shared" si="17"/>
        <v>9.299999999999975E-3</v>
      </c>
      <c r="H132">
        <f t="shared" si="10"/>
        <v>90.96209912536446</v>
      </c>
      <c r="I132" s="3">
        <v>337.71559999999999</v>
      </c>
      <c r="K132">
        <v>10</v>
      </c>
      <c r="L132">
        <f t="shared" si="16"/>
        <v>332.5836139802243</v>
      </c>
    </row>
    <row r="133" spans="1:12" x14ac:dyDescent="0.25">
      <c r="A133" s="1" t="s">
        <v>34</v>
      </c>
      <c r="B133" s="1">
        <v>0.55610000000000004</v>
      </c>
      <c r="C133" s="1"/>
      <c r="D133" s="1">
        <v>0.64259999999999995</v>
      </c>
      <c r="E133" s="3">
        <f t="shared" si="15"/>
        <v>8.649999999999991E-2</v>
      </c>
      <c r="F133" s="1">
        <v>0.5635</v>
      </c>
      <c r="G133" s="3">
        <f>F133-B133</f>
        <v>7.3999999999999622E-3</v>
      </c>
      <c r="H133">
        <f t="shared" si="10"/>
        <v>91.445086705202343</v>
      </c>
      <c r="I133" s="3">
        <v>271.04250000000002</v>
      </c>
      <c r="K133">
        <f>K132+60/14</f>
        <v>14.285714285714285</v>
      </c>
      <c r="L133">
        <f t="shared" si="16"/>
        <v>262.6589679902844</v>
      </c>
    </row>
    <row r="134" spans="1:12" x14ac:dyDescent="0.25">
      <c r="A134" s="1" t="s">
        <v>35</v>
      </c>
      <c r="B134" s="1">
        <v>0.5706</v>
      </c>
      <c r="C134" s="1"/>
      <c r="D134" s="1">
        <v>0.66700000000000004</v>
      </c>
      <c r="E134" s="3">
        <f t="shared" si="15"/>
        <v>9.6400000000000041E-2</v>
      </c>
      <c r="F134" s="1">
        <v>0.5796</v>
      </c>
      <c r="G134" s="3">
        <f t="shared" si="17"/>
        <v>9.000000000000008E-3</v>
      </c>
      <c r="H134">
        <f t="shared" si="10"/>
        <v>90.663900414937757</v>
      </c>
      <c r="I134" s="3">
        <v>266.27300000000002</v>
      </c>
      <c r="K134">
        <f t="shared" ref="K134:K146" si="18">K133+60/14</f>
        <v>18.571428571428569</v>
      </c>
      <c r="L134">
        <f t="shared" si="16"/>
        <v>252.40389388049823</v>
      </c>
    </row>
    <row r="135" spans="1:12" x14ac:dyDescent="0.25">
      <c r="A135" s="1" t="s">
        <v>36</v>
      </c>
      <c r="B135" s="1">
        <v>0.60199999999999998</v>
      </c>
      <c r="C135" s="1"/>
      <c r="D135" s="1">
        <v>0.66620000000000001</v>
      </c>
      <c r="E135" s="3">
        <f t="shared" si="15"/>
        <v>6.4200000000000035E-2</v>
      </c>
      <c r="F135" s="1">
        <v>0.60760000000000003</v>
      </c>
      <c r="G135" s="3">
        <f t="shared" si="17"/>
        <v>5.6000000000000494E-3</v>
      </c>
      <c r="H135">
        <f t="shared" si="10"/>
        <v>91.277258566978119</v>
      </c>
      <c r="I135" s="3">
        <v>154.00659999999999</v>
      </c>
      <c r="K135">
        <f t="shared" si="18"/>
        <v>22.857142857142854</v>
      </c>
      <c r="L135">
        <f t="shared" si="16"/>
        <v>141.91032382152352</v>
      </c>
    </row>
    <row r="136" spans="1:12" x14ac:dyDescent="0.25">
      <c r="A136" s="1" t="s">
        <v>37</v>
      </c>
      <c r="B136" s="1">
        <v>0.62460000000000004</v>
      </c>
      <c r="C136" s="1"/>
      <c r="D136" s="1">
        <v>0.69330000000000003</v>
      </c>
      <c r="E136" s="3">
        <f t="shared" si="15"/>
        <v>6.8699999999999983E-2</v>
      </c>
      <c r="F136" s="1">
        <v>0.63100000000000001</v>
      </c>
      <c r="G136" s="3">
        <f t="shared" si="17"/>
        <v>6.3999999999999613E-3</v>
      </c>
      <c r="H136">
        <f t="shared" si="10"/>
        <v>90.684133915575018</v>
      </c>
      <c r="I136" s="3">
        <v>162.0838</v>
      </c>
      <c r="K136">
        <f t="shared" si="18"/>
        <v>27.142857142857139</v>
      </c>
      <c r="L136">
        <f t="shared" si="16"/>
        <v>144.22926196215377</v>
      </c>
    </row>
    <row r="137" spans="1:12" x14ac:dyDescent="0.25">
      <c r="A137" s="1" t="s">
        <v>38</v>
      </c>
      <c r="B137" s="1">
        <v>0.73099999999999998</v>
      </c>
      <c r="C137" s="1"/>
      <c r="D137" s="1">
        <v>0.7853</v>
      </c>
      <c r="E137" s="3">
        <f t="shared" si="15"/>
        <v>5.4300000000000015E-2</v>
      </c>
      <c r="F137" s="1">
        <v>0.73609999999999998</v>
      </c>
      <c r="G137" s="3">
        <f t="shared" si="17"/>
        <v>5.0999999999999934E-3</v>
      </c>
      <c r="H137">
        <f t="shared" si="10"/>
        <v>90.60773480662985</v>
      </c>
      <c r="I137" s="3">
        <v>152.96279999999999</v>
      </c>
      <c r="K137">
        <f t="shared" si="18"/>
        <v>31.428571428571423</v>
      </c>
      <c r="L137">
        <f t="shared" si="16"/>
        <v>130.51608927701832</v>
      </c>
    </row>
    <row r="138" spans="1:12" x14ac:dyDescent="0.25">
      <c r="A138" s="1" t="s">
        <v>39</v>
      </c>
      <c r="B138" s="1">
        <v>0.67490000000000006</v>
      </c>
      <c r="C138" s="1"/>
      <c r="D138" s="1">
        <v>0.71060000000000001</v>
      </c>
      <c r="E138" s="3">
        <f t="shared" si="15"/>
        <v>3.5699999999999954E-2</v>
      </c>
      <c r="F138" s="1">
        <v>0.67869999999999997</v>
      </c>
      <c r="G138" s="3">
        <f t="shared" si="17"/>
        <v>3.7999999999999146E-3</v>
      </c>
      <c r="H138">
        <f t="shared" si="10"/>
        <v>89.35574229691899</v>
      </c>
      <c r="I138" s="3">
        <v>130.98779999999999</v>
      </c>
      <c r="K138">
        <f t="shared" si="18"/>
        <v>35.714285714285708</v>
      </c>
      <c r="L138">
        <f t="shared" si="16"/>
        <v>106.34779278740461</v>
      </c>
    </row>
    <row r="139" spans="1:12" x14ac:dyDescent="0.25">
      <c r="A139" s="1" t="s">
        <v>40</v>
      </c>
      <c r="B139" s="1">
        <v>0.53839999999999999</v>
      </c>
      <c r="C139" s="1"/>
      <c r="D139" s="1">
        <v>0.56440000000000001</v>
      </c>
      <c r="E139" s="3">
        <f t="shared" si="15"/>
        <v>2.6000000000000023E-2</v>
      </c>
      <c r="F139" s="1">
        <v>0.54149999999999998</v>
      </c>
      <c r="G139" s="3">
        <f t="shared" si="17"/>
        <v>3.0999999999999917E-3</v>
      </c>
      <c r="H139">
        <f t="shared" si="10"/>
        <v>88.076923076923123</v>
      </c>
      <c r="I139" s="3">
        <v>98.794200000000004</v>
      </c>
      <c r="K139">
        <f t="shared" si="18"/>
        <v>39.999999999999993</v>
      </c>
      <c r="L139">
        <f t="shared" si="16"/>
        <v>75.674999168055734</v>
      </c>
    </row>
    <row r="140" spans="1:12" x14ac:dyDescent="0.25">
      <c r="A140" s="1" t="s">
        <v>41</v>
      </c>
      <c r="B140" s="1">
        <v>0.64500000000000002</v>
      </c>
      <c r="C140" s="1"/>
      <c r="D140" s="1">
        <v>0.66259999999999997</v>
      </c>
      <c r="E140" s="3">
        <f t="shared" si="15"/>
        <v>1.7599999999999949E-2</v>
      </c>
      <c r="F140" s="1">
        <v>0.64729999999999999</v>
      </c>
      <c r="G140" s="3">
        <f t="shared" si="17"/>
        <v>2.2999999999999687E-3</v>
      </c>
      <c r="H140">
        <f t="shared" si="10"/>
        <v>86.931818181818329</v>
      </c>
      <c r="I140" s="3">
        <v>62.740099999999998</v>
      </c>
      <c r="K140">
        <f t="shared" si="18"/>
        <v>44.285714285714278</v>
      </c>
      <c r="L140">
        <f t="shared" si="16"/>
        <v>44.909167094764534</v>
      </c>
    </row>
    <row r="141" spans="1:12" x14ac:dyDescent="0.25">
      <c r="A141" s="1" t="s">
        <v>42</v>
      </c>
      <c r="B141" s="1">
        <v>0.59019999999999995</v>
      </c>
      <c r="C141" s="1"/>
      <c r="D141" s="1">
        <v>0.6018</v>
      </c>
      <c r="E141" s="3">
        <f t="shared" si="15"/>
        <v>1.1600000000000055E-2</v>
      </c>
      <c r="F141" s="1">
        <v>0.59209999999999996</v>
      </c>
      <c r="G141" s="3">
        <f t="shared" si="17"/>
        <v>1.9000000000000128E-3</v>
      </c>
      <c r="H141">
        <f t="shared" si="10"/>
        <v>83.620689655172384</v>
      </c>
      <c r="I141" s="3">
        <v>57.577199999999998</v>
      </c>
      <c r="K141">
        <f t="shared" si="18"/>
        <v>48.571428571428562</v>
      </c>
      <c r="L141">
        <f t="shared" si="16"/>
        <v>38.09327234738214</v>
      </c>
    </row>
    <row r="142" spans="1:12" x14ac:dyDescent="0.25">
      <c r="A142" s="1" t="s">
        <v>44</v>
      </c>
      <c r="B142" s="1">
        <v>0.59119999999999995</v>
      </c>
      <c r="C142" s="1"/>
      <c r="D142" s="1">
        <v>0.59719999999999995</v>
      </c>
      <c r="E142" s="3">
        <f t="shared" si="15"/>
        <v>6.0000000000000053E-3</v>
      </c>
      <c r="F142" s="1">
        <v>0.59230000000000005</v>
      </c>
      <c r="G142" s="3">
        <f t="shared" si="17"/>
        <v>1.1000000000001009E-3</v>
      </c>
      <c r="H142">
        <f t="shared" ref="H142:H184" si="19">100-G142/E142*100</f>
        <v>81.666666666665009</v>
      </c>
      <c r="I142" s="3">
        <v>35.645899999999997</v>
      </c>
      <c r="K142">
        <f t="shared" si="18"/>
        <v>52.857142857142847</v>
      </c>
      <c r="L142">
        <f t="shared" si="16"/>
        <v>21.519752601173934</v>
      </c>
    </row>
    <row r="143" spans="1:12" x14ac:dyDescent="0.25">
      <c r="A143" s="1" t="s">
        <v>45</v>
      </c>
      <c r="B143" s="1">
        <v>0.49990000000000001</v>
      </c>
      <c r="C143" s="1"/>
      <c r="D143" s="1">
        <v>0.50360000000000005</v>
      </c>
      <c r="E143" s="3">
        <f t="shared" si="15"/>
        <v>3.7000000000000366E-3</v>
      </c>
      <c r="F143" s="1">
        <v>0.50060000000000004</v>
      </c>
      <c r="G143" s="3">
        <f t="shared" si="17"/>
        <v>7.0000000000003393E-4</v>
      </c>
      <c r="H143">
        <f t="shared" si="19"/>
        <v>81.081081081080356</v>
      </c>
      <c r="I143" s="3">
        <v>26.128499999999999</v>
      </c>
      <c r="K143">
        <f t="shared" si="18"/>
        <v>57.142857142857132</v>
      </c>
      <c r="L143">
        <f t="shared" si="16"/>
        <v>14.173081622456531</v>
      </c>
    </row>
    <row r="144" spans="1:12" x14ac:dyDescent="0.25">
      <c r="A144" s="1" t="s">
        <v>46</v>
      </c>
      <c r="B144" s="1">
        <v>0.55710000000000004</v>
      </c>
      <c r="C144" s="1"/>
      <c r="D144" s="1">
        <v>0.55879999999999996</v>
      </c>
      <c r="E144" s="3">
        <f t="shared" si="15"/>
        <v>1.6999999999999238E-3</v>
      </c>
      <c r="F144" s="1">
        <v>0.5575</v>
      </c>
      <c r="G144" s="3">
        <f t="shared" si="17"/>
        <v>3.9999999999995595E-4</v>
      </c>
      <c r="H144">
        <f t="shared" si="19"/>
        <v>76.470588235295651</v>
      </c>
      <c r="I144" s="3">
        <v>9.1844000000000001</v>
      </c>
      <c r="K144">
        <f t="shared" si="18"/>
        <v>61.428571428571416</v>
      </c>
      <c r="L144">
        <f t="shared" si="16"/>
        <v>4.3913545120481343</v>
      </c>
    </row>
    <row r="145" spans="1:12" x14ac:dyDescent="0.25">
      <c r="A145" s="1" t="s">
        <v>47</v>
      </c>
      <c r="B145" s="1">
        <v>0.71960000000000002</v>
      </c>
      <c r="C145" s="1"/>
      <c r="D145" s="1">
        <v>0.72019999999999995</v>
      </c>
      <c r="E145" s="3">
        <f t="shared" si="15"/>
        <v>5.9999999999993392E-4</v>
      </c>
      <c r="F145" s="1">
        <v>0.71989999999999998</v>
      </c>
      <c r="G145" s="3">
        <f t="shared" si="17"/>
        <v>2.9999999999996696E-4</v>
      </c>
      <c r="H145">
        <f t="shared" si="19"/>
        <v>50</v>
      </c>
      <c r="I145" s="3">
        <v>2.8007</v>
      </c>
      <c r="K145">
        <f t="shared" si="18"/>
        <v>65.714285714285708</v>
      </c>
      <c r="L145">
        <f t="shared" si="16"/>
        <v>1.1515121323967386</v>
      </c>
    </row>
    <row r="146" spans="1:12" x14ac:dyDescent="0.25">
      <c r="A146" s="1" t="s">
        <v>51</v>
      </c>
      <c r="B146" s="1">
        <v>0.63949999999999996</v>
      </c>
      <c r="C146" s="1"/>
      <c r="D146" s="1">
        <v>0.64</v>
      </c>
      <c r="E146" s="3">
        <f t="shared" si="15"/>
        <v>5.0000000000005596E-4</v>
      </c>
      <c r="F146" s="1">
        <v>0.63959999999999995</v>
      </c>
      <c r="G146" s="3">
        <f t="shared" si="17"/>
        <v>9.9999999999988987E-5</v>
      </c>
      <c r="H146">
        <f t="shared" si="19"/>
        <v>80.000000000004434</v>
      </c>
      <c r="I146" s="3">
        <v>2.2168999999999999</v>
      </c>
      <c r="K146">
        <f t="shared" si="18"/>
        <v>70</v>
      </c>
      <c r="L146">
        <f t="shared" si="16"/>
        <v>0.75789444059718791</v>
      </c>
    </row>
    <row r="147" spans="1:12" x14ac:dyDescent="0.25">
      <c r="A147" s="1"/>
      <c r="B147" s="1"/>
      <c r="C147" s="1"/>
      <c r="D147" s="1"/>
      <c r="E147" s="3"/>
      <c r="F147" s="1"/>
      <c r="G147" s="3"/>
      <c r="L147" s="7">
        <f>SUM(L124:L136)</f>
        <v>3040.0687538050515</v>
      </c>
    </row>
    <row r="148" spans="1:12" x14ac:dyDescent="0.25">
      <c r="A148" s="1" t="s">
        <v>55</v>
      </c>
      <c r="B148" s="1">
        <v>0.56740000000000002</v>
      </c>
      <c r="C148" s="1"/>
      <c r="D148" s="1">
        <v>0.81269999999999998</v>
      </c>
      <c r="E148" s="3">
        <f t="shared" si="15"/>
        <v>0.24529999999999996</v>
      </c>
      <c r="F148" s="1">
        <v>0.5917</v>
      </c>
      <c r="G148" s="3">
        <f t="shared" si="17"/>
        <v>2.4299999999999988E-2</v>
      </c>
      <c r="H148">
        <f t="shared" si="19"/>
        <v>90.093762739502651</v>
      </c>
      <c r="L148" s="7">
        <f>I118/L147</f>
        <v>0.96472101044727587</v>
      </c>
    </row>
    <row r="149" spans="1:12" x14ac:dyDescent="0.25">
      <c r="A149" s="3" t="s">
        <v>29</v>
      </c>
      <c r="B149" s="1"/>
      <c r="C149" s="1"/>
      <c r="D149" s="1"/>
      <c r="E149" s="4">
        <f>SUM(E119:E148)</f>
        <v>1.4191000000000003</v>
      </c>
      <c r="F149" s="1"/>
      <c r="G149" s="4">
        <f>SUM(G119:G148)</f>
        <v>0.13780000000000014</v>
      </c>
      <c r="H149">
        <f t="shared" si="19"/>
        <v>90.289620181805361</v>
      </c>
      <c r="I149" s="4">
        <f>SUM(I119:I146)</f>
        <v>3916.8205999999996</v>
      </c>
    </row>
    <row r="150" spans="1:12" x14ac:dyDescent="0.25">
      <c r="A150" s="1"/>
      <c r="B150" s="1"/>
      <c r="C150" s="1"/>
      <c r="D150" s="1"/>
      <c r="E150" s="3"/>
      <c r="F150" s="1"/>
      <c r="G150" s="3"/>
    </row>
    <row r="151" spans="1:12" x14ac:dyDescent="0.25">
      <c r="E151" s="3"/>
      <c r="G151" s="3"/>
    </row>
    <row r="152" spans="1:12" x14ac:dyDescent="0.25">
      <c r="A152" s="1"/>
      <c r="B152" s="1"/>
      <c r="C152" s="1"/>
      <c r="D152" s="9" t="s">
        <v>6</v>
      </c>
      <c r="E152" s="9"/>
      <c r="F152" s="9" t="s">
        <v>7</v>
      </c>
      <c r="G152" s="9"/>
      <c r="I152" s="3" t="s">
        <v>57</v>
      </c>
    </row>
    <row r="153" spans="1:12" x14ac:dyDescent="0.25">
      <c r="A153" s="1" t="s">
        <v>27</v>
      </c>
      <c r="B153" s="1" t="s">
        <v>3</v>
      </c>
      <c r="C153" s="1"/>
      <c r="D153" s="1" t="s">
        <v>4</v>
      </c>
      <c r="E153" s="3" t="s">
        <v>6</v>
      </c>
      <c r="F153" s="1" t="s">
        <v>5</v>
      </c>
      <c r="G153" s="3" t="s">
        <v>7</v>
      </c>
      <c r="H153" s="1" t="s">
        <v>56</v>
      </c>
      <c r="I153" s="4">
        <v>2761.6071999999999</v>
      </c>
      <c r="J153" t="s">
        <v>58</v>
      </c>
    </row>
    <row r="154" spans="1:12" x14ac:dyDescent="0.25">
      <c r="A154" s="1" t="s">
        <v>14</v>
      </c>
      <c r="B154" s="1">
        <v>0.68659999999999999</v>
      </c>
      <c r="C154" s="1"/>
      <c r="D154" s="1">
        <v>0.68730000000000002</v>
      </c>
      <c r="E154" s="3">
        <f>D154-B154</f>
        <v>7.0000000000003393E-4</v>
      </c>
      <c r="F154" s="1">
        <v>0.68700000000000006</v>
      </c>
      <c r="G154" s="3">
        <f>F154-B154</f>
        <v>4.0000000000006697E-4</v>
      </c>
      <c r="H154">
        <f t="shared" si="19"/>
        <v>42.857142857136054</v>
      </c>
      <c r="I154" s="3">
        <v>2.0590000000000002</v>
      </c>
      <c r="K154">
        <v>10</v>
      </c>
      <c r="L154">
        <f>I154*COS(K154/180*3.142)</f>
        <v>2.027711071639219</v>
      </c>
    </row>
    <row r="155" spans="1:12" x14ac:dyDescent="0.25">
      <c r="A155" s="1" t="s">
        <v>15</v>
      </c>
      <c r="B155" s="1">
        <v>0.82399999999999995</v>
      </c>
      <c r="C155" s="1"/>
      <c r="D155" s="1">
        <v>0.82540000000000002</v>
      </c>
      <c r="E155" s="3">
        <f t="shared" ref="E155:E183" si="20">D155-B155</f>
        <v>1.4000000000000679E-3</v>
      </c>
      <c r="F155" s="1">
        <v>0.82440000000000002</v>
      </c>
      <c r="G155" s="3">
        <f t="shared" ref="G155:G183" si="21">F155-B155</f>
        <v>4.0000000000006697E-4</v>
      </c>
      <c r="H155">
        <f t="shared" si="19"/>
        <v>71.428571428568034</v>
      </c>
      <c r="I155" s="3">
        <v>6.2866999999999997</v>
      </c>
      <c r="K155">
        <v>10</v>
      </c>
      <c r="L155">
        <f t="shared" ref="L155:L181" si="22">I155*COS(K155/180*3.142)</f>
        <v>6.1911661943051373</v>
      </c>
    </row>
    <row r="156" spans="1:12" x14ac:dyDescent="0.25">
      <c r="A156" s="1" t="s">
        <v>16</v>
      </c>
      <c r="B156" s="1">
        <v>0.73319999999999996</v>
      </c>
      <c r="C156" s="1"/>
      <c r="D156" s="1">
        <v>0.74050000000000005</v>
      </c>
      <c r="E156" s="3">
        <f t="shared" si="20"/>
        <v>7.3000000000000842E-3</v>
      </c>
      <c r="F156" s="1">
        <v>0.73429999999999995</v>
      </c>
      <c r="G156" s="3">
        <f t="shared" si="21"/>
        <v>1.0999999999999899E-3</v>
      </c>
      <c r="H156">
        <f t="shared" si="19"/>
        <v>84.931506849315383</v>
      </c>
      <c r="I156" s="3">
        <v>38.9178</v>
      </c>
      <c r="K156">
        <v>10</v>
      </c>
      <c r="L156">
        <f t="shared" si="22"/>
        <v>38.326398224303446</v>
      </c>
    </row>
    <row r="157" spans="1:12" x14ac:dyDescent="0.25">
      <c r="A157" s="1" t="s">
        <v>17</v>
      </c>
      <c r="B157" s="1">
        <v>0.50329999999999997</v>
      </c>
      <c r="C157" s="1"/>
      <c r="D157" s="1">
        <v>0.51090000000000002</v>
      </c>
      <c r="E157" s="3">
        <f t="shared" si="20"/>
        <v>7.6000000000000512E-3</v>
      </c>
      <c r="F157" s="1">
        <v>0.50439999999999996</v>
      </c>
      <c r="G157" s="3">
        <f t="shared" si="21"/>
        <v>1.0999999999999899E-3</v>
      </c>
      <c r="H157">
        <f t="shared" si="19"/>
        <v>85.526315789473912</v>
      </c>
      <c r="I157" s="3">
        <v>34.512300000000003</v>
      </c>
      <c r="K157">
        <v>10</v>
      </c>
      <c r="L157">
        <f t="shared" si="22"/>
        <v>33.987844981901034</v>
      </c>
    </row>
    <row r="158" spans="1:12" x14ac:dyDescent="0.25">
      <c r="A158" s="1" t="s">
        <v>18</v>
      </c>
      <c r="B158" s="1">
        <v>0.59389999999999998</v>
      </c>
      <c r="C158" s="1"/>
      <c r="D158" s="1">
        <v>0.6089</v>
      </c>
      <c r="E158" s="3">
        <f t="shared" si="20"/>
        <v>1.5000000000000013E-2</v>
      </c>
      <c r="F158" s="1">
        <v>0.59530000000000005</v>
      </c>
      <c r="G158" s="3">
        <f t="shared" si="21"/>
        <v>1.4000000000000679E-3</v>
      </c>
      <c r="H158">
        <f t="shared" si="19"/>
        <v>90.666666666666217</v>
      </c>
      <c r="I158" s="3">
        <v>75.081900000000005</v>
      </c>
      <c r="K158">
        <v>10</v>
      </c>
      <c r="L158">
        <f t="shared" si="22"/>
        <v>73.940942161101844</v>
      </c>
    </row>
    <row r="159" spans="1:12" x14ac:dyDescent="0.25">
      <c r="A159" s="1" t="s">
        <v>19</v>
      </c>
      <c r="B159" s="1">
        <v>0.64810000000000001</v>
      </c>
      <c r="C159" s="1"/>
      <c r="D159" s="1">
        <v>0.6724</v>
      </c>
      <c r="E159" s="3">
        <f t="shared" si="20"/>
        <v>2.4299999999999988E-2</v>
      </c>
      <c r="F159" s="1">
        <v>0.65059999999999996</v>
      </c>
      <c r="G159" s="3">
        <f t="shared" si="21"/>
        <v>2.4999999999999467E-3</v>
      </c>
      <c r="H159">
        <f t="shared" si="19"/>
        <v>89.711934156378817</v>
      </c>
      <c r="I159" s="3">
        <v>115.7573</v>
      </c>
      <c r="K159">
        <v>10</v>
      </c>
      <c r="L159">
        <f t="shared" si="22"/>
        <v>113.99823158478027</v>
      </c>
    </row>
    <row r="160" spans="1:12" x14ac:dyDescent="0.25">
      <c r="A160" s="1" t="s">
        <v>20</v>
      </c>
      <c r="B160" s="1">
        <v>0.66849999999999998</v>
      </c>
      <c r="C160" s="1"/>
      <c r="D160" s="1">
        <v>0.70640000000000003</v>
      </c>
      <c r="E160" s="3">
        <f>D160-B160</f>
        <v>3.7900000000000045E-2</v>
      </c>
      <c r="F160" s="1">
        <v>0.67210000000000003</v>
      </c>
      <c r="G160" s="3">
        <f t="shared" si="21"/>
        <v>3.6000000000000476E-3</v>
      </c>
      <c r="H160">
        <f t="shared" si="19"/>
        <v>90.501319261213609</v>
      </c>
      <c r="I160" s="3">
        <v>181.9126</v>
      </c>
      <c r="K160">
        <v>10</v>
      </c>
      <c r="L160">
        <f t="shared" si="22"/>
        <v>179.14822393913386</v>
      </c>
    </row>
    <row r="161" spans="1:12" x14ac:dyDescent="0.25">
      <c r="A161" s="1" t="s">
        <v>21</v>
      </c>
      <c r="B161" s="1">
        <v>0.5242</v>
      </c>
      <c r="C161" s="1"/>
      <c r="D161" s="1">
        <v>0.5796</v>
      </c>
      <c r="E161" s="3">
        <f t="shared" si="20"/>
        <v>5.5400000000000005E-2</v>
      </c>
      <c r="F161" s="1">
        <v>0.52949999999999997</v>
      </c>
      <c r="G161" s="3">
        <f t="shared" si="21"/>
        <v>5.2999999999999714E-3</v>
      </c>
      <c r="H161">
        <f t="shared" si="19"/>
        <v>90.43321299638994</v>
      </c>
      <c r="I161" s="3">
        <v>169.9701</v>
      </c>
      <c r="K161">
        <v>10</v>
      </c>
      <c r="L161">
        <f t="shared" si="22"/>
        <v>167.38720428247947</v>
      </c>
    </row>
    <row r="162" spans="1:12" x14ac:dyDescent="0.25">
      <c r="A162" s="1" t="s">
        <v>22</v>
      </c>
      <c r="B162" s="1">
        <v>0.6119</v>
      </c>
      <c r="C162" s="1"/>
      <c r="D162" s="1">
        <v>0.6704</v>
      </c>
      <c r="E162" s="3">
        <f t="shared" si="20"/>
        <v>5.8499999999999996E-2</v>
      </c>
      <c r="F162" s="1">
        <v>0.61729999999999996</v>
      </c>
      <c r="G162" s="3">
        <f>F162-B162</f>
        <v>5.3999999999999604E-3</v>
      </c>
      <c r="H162">
        <f t="shared" si="19"/>
        <v>90.76923076923083</v>
      </c>
      <c r="I162" s="3">
        <v>219.4897</v>
      </c>
      <c r="K162">
        <v>10</v>
      </c>
      <c r="L162">
        <f t="shared" si="22"/>
        <v>216.15429567788766</v>
      </c>
    </row>
    <row r="163" spans="1:12" x14ac:dyDescent="0.25">
      <c r="A163" s="1" t="s">
        <v>23</v>
      </c>
      <c r="B163" s="1">
        <v>0.56169999999999998</v>
      </c>
      <c r="C163" s="1"/>
      <c r="D163" s="1">
        <v>0.63229999999999997</v>
      </c>
      <c r="E163" s="3">
        <f t="shared" si="20"/>
        <v>7.0599999999999996E-2</v>
      </c>
      <c r="F163" s="1">
        <v>0.56869999999999998</v>
      </c>
      <c r="G163" s="3">
        <f t="shared" si="21"/>
        <v>7.0000000000000062E-3</v>
      </c>
      <c r="H163">
        <f t="shared" si="19"/>
        <v>90.084985835694042</v>
      </c>
      <c r="I163" s="3">
        <v>131.8837</v>
      </c>
      <c r="K163">
        <v>10</v>
      </c>
      <c r="L163">
        <f t="shared" si="22"/>
        <v>129.87957195665143</v>
      </c>
    </row>
    <row r="164" spans="1:12" x14ac:dyDescent="0.25">
      <c r="A164" s="1" t="s">
        <v>30</v>
      </c>
      <c r="B164" s="1">
        <v>0.59</v>
      </c>
      <c r="C164" s="1"/>
      <c r="D164" s="1">
        <v>0.65559999999999996</v>
      </c>
      <c r="E164" s="3">
        <f t="shared" si="20"/>
        <v>6.5599999999999992E-2</v>
      </c>
      <c r="F164" s="1">
        <v>0.59640000000000004</v>
      </c>
      <c r="G164" s="3">
        <f t="shared" si="21"/>
        <v>6.4000000000000723E-3</v>
      </c>
      <c r="H164">
        <f t="shared" si="19"/>
        <v>90.243902439024282</v>
      </c>
      <c r="I164" s="3">
        <v>150.2765</v>
      </c>
      <c r="K164">
        <v>10</v>
      </c>
      <c r="L164">
        <f t="shared" si="22"/>
        <v>147.99287171306028</v>
      </c>
    </row>
    <row r="165" spans="1:12" x14ac:dyDescent="0.25">
      <c r="A165" s="1" t="s">
        <v>31</v>
      </c>
      <c r="B165" s="1">
        <v>0.55330000000000001</v>
      </c>
      <c r="C165" s="1"/>
      <c r="D165" s="1">
        <v>0.63170000000000004</v>
      </c>
      <c r="E165" s="3">
        <f t="shared" si="20"/>
        <v>7.8400000000000025E-2</v>
      </c>
      <c r="F165" s="1">
        <v>0.56089999999999995</v>
      </c>
      <c r="G165" s="3">
        <f t="shared" si="21"/>
        <v>7.5999999999999401E-3</v>
      </c>
      <c r="H165">
        <f t="shared" si="19"/>
        <v>90.306122448979664</v>
      </c>
      <c r="I165" s="3">
        <v>193.10650000000001</v>
      </c>
      <c r="K165">
        <v>10</v>
      </c>
      <c r="L165">
        <f t="shared" si="22"/>
        <v>190.17201945386054</v>
      </c>
    </row>
    <row r="166" spans="1:12" x14ac:dyDescent="0.25">
      <c r="A166" s="1" t="s">
        <v>32</v>
      </c>
      <c r="B166" s="1">
        <v>0.60170000000000001</v>
      </c>
      <c r="C166" s="1"/>
      <c r="D166" s="1">
        <v>0.70569999999999999</v>
      </c>
      <c r="E166" s="3">
        <f t="shared" si="20"/>
        <v>0.10399999999999998</v>
      </c>
      <c r="F166" s="1">
        <v>0.61070000000000002</v>
      </c>
      <c r="G166" s="3">
        <f t="shared" si="21"/>
        <v>9.000000000000008E-3</v>
      </c>
      <c r="H166">
        <f t="shared" si="19"/>
        <v>91.34615384615384</v>
      </c>
      <c r="I166" s="3">
        <v>247.46510000000001</v>
      </c>
      <c r="K166">
        <v>10</v>
      </c>
      <c r="L166">
        <f t="shared" si="22"/>
        <v>243.70457654895895</v>
      </c>
    </row>
    <row r="167" spans="1:12" x14ac:dyDescent="0.25">
      <c r="A167" s="1" t="s">
        <v>33</v>
      </c>
      <c r="B167" s="1">
        <v>0.57430000000000003</v>
      </c>
      <c r="C167" s="1"/>
      <c r="D167" s="1">
        <v>0.68300000000000005</v>
      </c>
      <c r="E167" s="3">
        <f t="shared" si="20"/>
        <v>0.10870000000000002</v>
      </c>
      <c r="F167" s="1">
        <v>0.58430000000000004</v>
      </c>
      <c r="G167" s="3">
        <f t="shared" si="21"/>
        <v>1.0000000000000009E-2</v>
      </c>
      <c r="H167">
        <f t="shared" si="19"/>
        <v>90.800367985280587</v>
      </c>
      <c r="I167" s="3">
        <v>346.4658</v>
      </c>
      <c r="K167">
        <v>10</v>
      </c>
      <c r="L167">
        <f t="shared" si="22"/>
        <v>341.20084439258829</v>
      </c>
    </row>
    <row r="168" spans="1:12" x14ac:dyDescent="0.25">
      <c r="A168" s="1" t="s">
        <v>34</v>
      </c>
      <c r="B168" s="1">
        <v>0.57930000000000004</v>
      </c>
      <c r="C168" s="1"/>
      <c r="D168" s="1">
        <v>0.66420000000000001</v>
      </c>
      <c r="E168" s="3">
        <f t="shared" si="20"/>
        <v>8.4899999999999975E-2</v>
      </c>
      <c r="F168" s="1">
        <v>0.58699999999999997</v>
      </c>
      <c r="G168" s="3">
        <f t="shared" si="21"/>
        <v>7.6999999999999291E-3</v>
      </c>
      <c r="H168">
        <f t="shared" si="19"/>
        <v>90.930506478209736</v>
      </c>
      <c r="I168" s="3">
        <v>234.7936</v>
      </c>
      <c r="K168">
        <f>K167+60/14</f>
        <v>14.285714285714285</v>
      </c>
      <c r="L168">
        <f t="shared" si="22"/>
        <v>227.53127154126616</v>
      </c>
    </row>
    <row r="169" spans="1:12" x14ac:dyDescent="0.25">
      <c r="A169" s="1" t="s">
        <v>35</v>
      </c>
      <c r="B169" s="1">
        <v>0.64639999999999997</v>
      </c>
      <c r="C169" s="1"/>
      <c r="D169" s="1">
        <v>0.72289999999999999</v>
      </c>
      <c r="E169" s="3">
        <f t="shared" si="20"/>
        <v>7.6500000000000012E-2</v>
      </c>
      <c r="F169" s="1">
        <v>0.6532</v>
      </c>
      <c r="G169" s="3">
        <f t="shared" si="21"/>
        <v>6.8000000000000282E-3</v>
      </c>
      <c r="H169">
        <f t="shared" si="19"/>
        <v>91.111111111111072</v>
      </c>
      <c r="I169" s="3">
        <v>237.9015</v>
      </c>
      <c r="K169">
        <f t="shared" ref="K169:K181" si="23">K168+60/14</f>
        <v>18.571428571428569</v>
      </c>
      <c r="L169">
        <f t="shared" si="22"/>
        <v>225.5101529633547</v>
      </c>
    </row>
    <row r="170" spans="1:12" x14ac:dyDescent="0.25">
      <c r="A170" s="1" t="s">
        <v>36</v>
      </c>
      <c r="B170" s="1">
        <v>0.5917</v>
      </c>
      <c r="C170" s="1"/>
      <c r="D170" s="1">
        <v>0.67500000000000004</v>
      </c>
      <c r="E170" s="3">
        <f t="shared" si="20"/>
        <v>8.3300000000000041E-2</v>
      </c>
      <c r="F170" s="1">
        <v>0.5998</v>
      </c>
      <c r="G170" s="3">
        <f t="shared" si="21"/>
        <v>8.0999999999999961E-3</v>
      </c>
      <c r="H170">
        <f t="shared" si="19"/>
        <v>90.276110444177675</v>
      </c>
      <c r="I170" s="3">
        <v>170.34540000000001</v>
      </c>
      <c r="K170">
        <f t="shared" si="23"/>
        <v>22.857142857142854</v>
      </c>
      <c r="L170">
        <f t="shared" si="22"/>
        <v>156.96581104645489</v>
      </c>
    </row>
    <row r="171" spans="1:12" x14ac:dyDescent="0.25">
      <c r="A171" s="1" t="s">
        <v>37</v>
      </c>
      <c r="B171" s="1">
        <v>0.56420000000000003</v>
      </c>
      <c r="C171" s="1"/>
      <c r="D171" s="1">
        <v>0.63439999999999996</v>
      </c>
      <c r="E171" s="3">
        <f>D171-B171</f>
        <v>7.0199999999999929E-2</v>
      </c>
      <c r="F171" s="1">
        <v>0.57040000000000002</v>
      </c>
      <c r="G171" s="3">
        <f t="shared" si="21"/>
        <v>6.1999999999999833E-3</v>
      </c>
      <c r="H171">
        <f t="shared" si="19"/>
        <v>91.168091168091181</v>
      </c>
      <c r="I171" s="3">
        <v>214.76740000000001</v>
      </c>
      <c r="K171">
        <f t="shared" si="23"/>
        <v>27.142857142857139</v>
      </c>
      <c r="L171">
        <f t="shared" si="22"/>
        <v>191.10943595554068</v>
      </c>
    </row>
    <row r="172" spans="1:12" x14ac:dyDescent="0.25">
      <c r="A172" s="1" t="s">
        <v>38</v>
      </c>
      <c r="B172" s="1">
        <v>0.59699999999999998</v>
      </c>
      <c r="C172" s="1"/>
      <c r="D172" s="1">
        <v>0.65780000000000005</v>
      </c>
      <c r="E172" s="3">
        <f t="shared" si="20"/>
        <v>6.0800000000000076E-2</v>
      </c>
      <c r="F172" s="1">
        <v>0.6028</v>
      </c>
      <c r="G172" s="3">
        <f t="shared" si="21"/>
        <v>5.8000000000000274E-3</v>
      </c>
      <c r="H172">
        <f t="shared" si="19"/>
        <v>90.460526315789437</v>
      </c>
      <c r="I172" s="3">
        <v>122.7769</v>
      </c>
      <c r="K172">
        <f t="shared" si="23"/>
        <v>31.428571428571423</v>
      </c>
      <c r="L172">
        <f t="shared" si="22"/>
        <v>104.75985560904712</v>
      </c>
    </row>
    <row r="173" spans="1:12" x14ac:dyDescent="0.25">
      <c r="A173" s="1" t="s">
        <v>39</v>
      </c>
      <c r="B173" s="1">
        <v>0.5363</v>
      </c>
      <c r="C173" s="1"/>
      <c r="D173" s="1">
        <v>0.58160000000000001</v>
      </c>
      <c r="E173" s="3">
        <f t="shared" si="20"/>
        <v>4.5300000000000007E-2</v>
      </c>
      <c r="F173" s="1">
        <v>0.54069999999999996</v>
      </c>
      <c r="G173" s="3">
        <f t="shared" si="21"/>
        <v>4.3999999999999595E-3</v>
      </c>
      <c r="H173">
        <f t="shared" si="19"/>
        <v>90.28697571743939</v>
      </c>
      <c r="I173" s="3">
        <v>107.16759999999999</v>
      </c>
      <c r="K173">
        <f t="shared" si="23"/>
        <v>35.714285714285708</v>
      </c>
      <c r="L173">
        <f t="shared" si="22"/>
        <v>87.008390997661337</v>
      </c>
    </row>
    <row r="174" spans="1:12" x14ac:dyDescent="0.25">
      <c r="A174" s="1" t="s">
        <v>40</v>
      </c>
      <c r="B174" s="1">
        <v>0.63700000000000001</v>
      </c>
      <c r="C174" s="1"/>
      <c r="D174" s="1">
        <v>0.66620000000000001</v>
      </c>
      <c r="E174" s="3">
        <f t="shared" si="20"/>
        <v>2.9200000000000004E-2</v>
      </c>
      <c r="F174" s="1">
        <v>0.64049999999999996</v>
      </c>
      <c r="G174" s="3">
        <f t="shared" si="21"/>
        <v>3.4999999999999476E-3</v>
      </c>
      <c r="H174">
        <f t="shared" si="19"/>
        <v>88.013698630137171</v>
      </c>
      <c r="I174" s="3">
        <v>88.447000000000003</v>
      </c>
      <c r="K174">
        <f t="shared" si="23"/>
        <v>39.999999999999993</v>
      </c>
      <c r="L174">
        <f t="shared" si="22"/>
        <v>67.749186201386578</v>
      </c>
    </row>
    <row r="175" spans="1:12" x14ac:dyDescent="0.25">
      <c r="A175" s="1" t="s">
        <v>41</v>
      </c>
      <c r="B175" s="1">
        <v>0.65210000000000001</v>
      </c>
      <c r="C175" s="1"/>
      <c r="D175" s="1">
        <v>0.67279999999999995</v>
      </c>
      <c r="E175" s="3">
        <f t="shared" si="20"/>
        <v>2.0699999999999941E-2</v>
      </c>
      <c r="F175" s="1">
        <v>0.65500000000000003</v>
      </c>
      <c r="G175" s="3">
        <f t="shared" si="21"/>
        <v>2.9000000000000137E-3</v>
      </c>
      <c r="H175">
        <f t="shared" si="19"/>
        <v>85.990338164251099</v>
      </c>
      <c r="I175" s="3">
        <v>67.921099999999996</v>
      </c>
      <c r="K175">
        <f t="shared" si="23"/>
        <v>44.285714285714278</v>
      </c>
      <c r="L175">
        <f t="shared" si="22"/>
        <v>48.617710669256361</v>
      </c>
    </row>
    <row r="176" spans="1:12" x14ac:dyDescent="0.25">
      <c r="A176" s="1" t="s">
        <v>42</v>
      </c>
      <c r="B176" s="1">
        <v>0.67610000000000003</v>
      </c>
      <c r="C176" s="1"/>
      <c r="D176" s="1">
        <v>0.69189999999999996</v>
      </c>
      <c r="E176" s="3">
        <f t="shared" si="20"/>
        <v>1.5799999999999925E-2</v>
      </c>
      <c r="F176" s="1">
        <v>0.67849999999999999</v>
      </c>
      <c r="G176" s="3">
        <f t="shared" si="21"/>
        <v>2.3999999999999577E-3</v>
      </c>
      <c r="H176">
        <f t="shared" si="19"/>
        <v>84.810126582278684</v>
      </c>
      <c r="I176" s="3">
        <v>51.622</v>
      </c>
      <c r="K176">
        <f t="shared" si="23"/>
        <v>48.571428571428562</v>
      </c>
      <c r="L176">
        <f t="shared" si="22"/>
        <v>34.153291669559493</v>
      </c>
    </row>
    <row r="177" spans="1:12" x14ac:dyDescent="0.25">
      <c r="A177" s="1" t="s">
        <v>44</v>
      </c>
      <c r="B177" s="1">
        <v>0.53400000000000003</v>
      </c>
      <c r="C177" s="1"/>
      <c r="D177" s="1">
        <v>0.54359999999999997</v>
      </c>
      <c r="E177" s="3">
        <f t="shared" si="20"/>
        <v>9.5999999999999419E-3</v>
      </c>
      <c r="F177" s="1">
        <v>0.53580000000000005</v>
      </c>
      <c r="G177" s="3">
        <f t="shared" si="21"/>
        <v>1.8000000000000238E-3</v>
      </c>
      <c r="H177">
        <f t="shared" si="19"/>
        <v>81.249999999999631</v>
      </c>
      <c r="I177" s="3">
        <v>45.110500000000002</v>
      </c>
      <c r="K177">
        <f t="shared" si="23"/>
        <v>52.857142857142847</v>
      </c>
      <c r="L177">
        <f t="shared" si="22"/>
        <v>27.23361732247627</v>
      </c>
    </row>
    <row r="178" spans="1:12" x14ac:dyDescent="0.25">
      <c r="A178" s="1" t="s">
        <v>45</v>
      </c>
      <c r="B178" s="1">
        <v>0.57379999999999998</v>
      </c>
      <c r="C178" s="1"/>
      <c r="D178" s="1">
        <v>0.57879999999999998</v>
      </c>
      <c r="E178" s="3">
        <f t="shared" si="20"/>
        <v>5.0000000000000044E-3</v>
      </c>
      <c r="F178" s="1">
        <v>0.57499999999999996</v>
      </c>
      <c r="G178" s="3">
        <f t="shared" si="21"/>
        <v>1.1999999999999789E-3</v>
      </c>
      <c r="H178">
        <f t="shared" si="19"/>
        <v>76.000000000000441</v>
      </c>
      <c r="I178" s="3">
        <v>26.619299999999999</v>
      </c>
      <c r="K178">
        <f t="shared" si="23"/>
        <v>57.142857142857132</v>
      </c>
      <c r="L178">
        <f t="shared" si="22"/>
        <v>14.439310011392049</v>
      </c>
    </row>
    <row r="179" spans="1:12" x14ac:dyDescent="0.25">
      <c r="A179" s="1" t="s">
        <v>46</v>
      </c>
      <c r="B179" s="1">
        <v>0.66839999999999999</v>
      </c>
      <c r="C179" s="1"/>
      <c r="D179" s="1">
        <v>0.67079999999999995</v>
      </c>
      <c r="E179" s="3">
        <f t="shared" si="20"/>
        <v>2.3999999999999577E-3</v>
      </c>
      <c r="F179" s="1">
        <v>0.66920000000000002</v>
      </c>
      <c r="G179" s="3">
        <f t="shared" si="21"/>
        <v>8.0000000000002292E-4</v>
      </c>
      <c r="H179">
        <f t="shared" si="19"/>
        <v>66.666666666665122</v>
      </c>
      <c r="I179" s="3">
        <v>14.354699999999999</v>
      </c>
      <c r="K179">
        <f t="shared" si="23"/>
        <v>61.428571428571416</v>
      </c>
      <c r="L179">
        <f t="shared" si="22"/>
        <v>6.8634398125187657</v>
      </c>
    </row>
    <row r="180" spans="1:12" x14ac:dyDescent="0.25">
      <c r="A180" s="1" t="s">
        <v>47</v>
      </c>
      <c r="B180" s="1">
        <v>0.62819999999999998</v>
      </c>
      <c r="C180" s="1"/>
      <c r="D180" s="1">
        <v>0.62939999999999996</v>
      </c>
      <c r="E180" s="3">
        <f t="shared" si="20"/>
        <v>1.1999999999999789E-3</v>
      </c>
      <c r="F180" s="1">
        <v>0.629</v>
      </c>
      <c r="G180" s="3">
        <f t="shared" si="21"/>
        <v>8.0000000000002292E-4</v>
      </c>
      <c r="H180">
        <f t="shared" si="19"/>
        <v>33.333333333330245</v>
      </c>
      <c r="I180" s="3">
        <v>6.2693000000000003</v>
      </c>
      <c r="K180">
        <f t="shared" si="23"/>
        <v>65.714285714285708</v>
      </c>
      <c r="L180">
        <f t="shared" si="22"/>
        <v>2.5776323817741544</v>
      </c>
    </row>
    <row r="181" spans="1:12" x14ac:dyDescent="0.25">
      <c r="A181" s="1" t="s">
        <v>51</v>
      </c>
      <c r="B181" s="1">
        <v>0.53569999999999995</v>
      </c>
      <c r="C181" s="1"/>
      <c r="D181" s="1">
        <v>0.5363</v>
      </c>
      <c r="E181" s="3">
        <f t="shared" si="20"/>
        <v>6.0000000000004494E-4</v>
      </c>
      <c r="F181" s="1">
        <v>0.53590000000000004</v>
      </c>
      <c r="G181" s="3">
        <f t="shared" si="21"/>
        <v>2.00000000000089E-4</v>
      </c>
      <c r="H181">
        <f t="shared" si="19"/>
        <v>66.666666666654322</v>
      </c>
      <c r="I181" s="3">
        <v>2.2462</v>
      </c>
      <c r="K181">
        <f t="shared" si="23"/>
        <v>70</v>
      </c>
      <c r="L181">
        <f t="shared" si="22"/>
        <v>0.76791126910072782</v>
      </c>
    </row>
    <row r="182" spans="1:12" x14ac:dyDescent="0.25">
      <c r="A182" s="1"/>
      <c r="B182" s="1"/>
      <c r="C182" s="1"/>
      <c r="D182" s="1"/>
      <c r="E182" s="3"/>
      <c r="F182" s="1"/>
      <c r="G182" s="3"/>
      <c r="L182" s="7">
        <f>SUM(L159:L171)</f>
        <v>2530.7545110560177</v>
      </c>
    </row>
    <row r="183" spans="1:12" x14ac:dyDescent="0.25">
      <c r="A183" s="1" t="s">
        <v>55</v>
      </c>
      <c r="B183" s="1">
        <v>0.56510000000000005</v>
      </c>
      <c r="C183" s="1"/>
      <c r="D183" s="1">
        <v>0.79620000000000002</v>
      </c>
      <c r="E183" s="3">
        <f t="shared" si="20"/>
        <v>0.23109999999999997</v>
      </c>
      <c r="F183" s="1">
        <v>0.58799999999999997</v>
      </c>
      <c r="G183" s="3">
        <f t="shared" si="21"/>
        <v>2.289999999999992E-2</v>
      </c>
      <c r="H183">
        <f t="shared" si="19"/>
        <v>90.090869753353559</v>
      </c>
      <c r="L183" s="7">
        <f>I153/L182</f>
        <v>1.0912189182852245</v>
      </c>
    </row>
    <row r="184" spans="1:12" x14ac:dyDescent="0.25">
      <c r="A184" s="3" t="s">
        <v>29</v>
      </c>
      <c r="B184" s="1"/>
      <c r="C184" s="1"/>
      <c r="D184" s="1"/>
      <c r="E184" s="4">
        <f>SUM(E154:E183)</f>
        <v>1.3719999999999999</v>
      </c>
      <c r="F184" s="1"/>
      <c r="G184" s="4">
        <f>SUM(G154:G183)</f>
        <v>0.13670000000000004</v>
      </c>
      <c r="H184">
        <f t="shared" si="19"/>
        <v>90.036443148688051</v>
      </c>
      <c r="I184" s="4">
        <f>SUM(I154:I181)</f>
        <v>3303.5274999999992</v>
      </c>
    </row>
    <row r="185" spans="1:12" x14ac:dyDescent="0.25">
      <c r="E185" s="3"/>
      <c r="G185" s="3"/>
      <c r="L185" s="7">
        <f>AVERAGE(L43,L80,L112,L148,L183)</f>
        <v>1.0590337479495697</v>
      </c>
    </row>
    <row r="186" spans="1:12" x14ac:dyDescent="0.25">
      <c r="A186" s="1"/>
      <c r="B186" s="1"/>
      <c r="C186" s="1"/>
      <c r="D186" s="1"/>
      <c r="E186" s="3"/>
      <c r="F186" s="1"/>
      <c r="G186" s="3"/>
    </row>
    <row r="187" spans="1:12" x14ac:dyDescent="0.25">
      <c r="A187" s="1"/>
      <c r="B187" s="1"/>
      <c r="C187" s="1"/>
      <c r="D187" s="1"/>
      <c r="E187" s="3"/>
      <c r="F187" s="1"/>
      <c r="G187" s="3"/>
    </row>
    <row r="188" spans="1:12" x14ac:dyDescent="0.25">
      <c r="A188" s="1"/>
      <c r="B188" s="1"/>
      <c r="C188" s="1"/>
      <c r="D188" s="1"/>
      <c r="E188" s="3"/>
      <c r="F188" s="1"/>
      <c r="G188" s="3"/>
    </row>
    <row r="189" spans="1:12" x14ac:dyDescent="0.25">
      <c r="A189" s="1"/>
      <c r="B189" s="1"/>
      <c r="C189" s="1"/>
      <c r="D189" s="1"/>
      <c r="E189" s="3"/>
      <c r="F189" s="1"/>
      <c r="G189" s="3"/>
    </row>
  </sheetData>
  <mergeCells count="12">
    <mergeCell ref="D6:E6"/>
    <mergeCell ref="F6:G6"/>
    <mergeCell ref="D14:E14"/>
    <mergeCell ref="F14:G14"/>
    <mergeCell ref="D48:E48"/>
    <mergeCell ref="F48:G48"/>
    <mergeCell ref="D82:E82"/>
    <mergeCell ref="F82:G82"/>
    <mergeCell ref="D117:E117"/>
    <mergeCell ref="F117:G117"/>
    <mergeCell ref="D152:E152"/>
    <mergeCell ref="F152:G152"/>
  </mergeCells>
  <phoneticPr fontId="2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80"/>
  <sheetViews>
    <sheetView tabSelected="1" workbookViewId="0">
      <selection activeCell="P3" sqref="P3"/>
    </sheetView>
  </sheetViews>
  <sheetFormatPr defaultRowHeight="13.2" x14ac:dyDescent="0.25"/>
  <cols>
    <col min="1" max="1" width="11.6640625" bestFit="1" customWidth="1"/>
    <col min="3" max="3" width="12.44140625" bestFit="1" customWidth="1"/>
    <col min="5" max="5" width="12.44140625" bestFit="1" customWidth="1"/>
    <col min="7" max="7" width="11.44140625" bestFit="1" customWidth="1"/>
    <col min="9" max="9" width="12.44140625" bestFit="1" customWidth="1"/>
    <col min="10" max="10" width="12.44140625" customWidth="1"/>
  </cols>
  <sheetData>
    <row r="1" spans="1:10" x14ac:dyDescent="0.25">
      <c r="A1" s="3" t="s">
        <v>62</v>
      </c>
    </row>
    <row r="3" spans="1:10" x14ac:dyDescent="0.25">
      <c r="A3" t="s">
        <v>60</v>
      </c>
      <c r="B3" s="10">
        <v>18</v>
      </c>
      <c r="C3" s="10"/>
      <c r="D3" s="10">
        <v>23</v>
      </c>
      <c r="E3" s="10"/>
      <c r="F3" s="10">
        <v>29</v>
      </c>
      <c r="G3" s="10"/>
      <c r="H3" s="10">
        <v>37</v>
      </c>
      <c r="I3" s="10"/>
      <c r="J3" s="6"/>
    </row>
    <row r="4" spans="1:10" x14ac:dyDescent="0.25">
      <c r="A4" t="s">
        <v>61</v>
      </c>
      <c r="B4" s="10">
        <f>B3*(22-3)</f>
        <v>342</v>
      </c>
      <c r="C4" s="10"/>
      <c r="D4" s="10">
        <f>D3*(22-3)</f>
        <v>437</v>
      </c>
      <c r="E4" s="10"/>
      <c r="F4" s="10">
        <f>F3*(22-3)</f>
        <v>551</v>
      </c>
      <c r="G4" s="10"/>
      <c r="H4" s="10">
        <f>H3*(22-3)</f>
        <v>703</v>
      </c>
      <c r="I4" s="10"/>
      <c r="J4" s="6"/>
    </row>
    <row r="5" spans="1:10" x14ac:dyDescent="0.25">
      <c r="C5" t="s">
        <v>63</v>
      </c>
      <c r="E5" t="s">
        <v>63</v>
      </c>
      <c r="G5" t="s">
        <v>63</v>
      </c>
      <c r="I5" t="s">
        <v>63</v>
      </c>
    </row>
    <row r="6" spans="1:10" x14ac:dyDescent="0.25">
      <c r="A6" t="s">
        <v>14</v>
      </c>
      <c r="B6">
        <f>AVERAGE('18 DAS'!E16,'18 DAS'!E29,'18 DAS'!E42,'18 DAS'!E56,'18 DAS'!E70)</f>
        <v>1.2200000000000045E-3</v>
      </c>
      <c r="C6">
        <f>STDEV('18 DAS'!E16,'18 DAS'!E29,'18 DAS'!E42,'18 DAS'!E56,'18 DAS'!E70)/COUNT('18 DAS'!E16,'18 DAS'!E29,'18 DAS'!E42,'18 DAS'!E56,'18 DAS'!E70)^0.5</f>
        <v>1.1575836902790388E-4</v>
      </c>
      <c r="D6">
        <f>AVERAGE('23 DAS'!E16,'23 DAS'!E35,'23 DAS'!E54,'23 DAS'!E74,'23 DAS'!E94)</f>
        <v>1.2800000000000144E-3</v>
      </c>
      <c r="E6">
        <f>STDEV('23 DAS'!E16,'23 DAS'!E35,'23 DAS'!E54,'23 DAS'!E74,'23 DAS'!E94)/COUNT('23 DAS'!E16,'23 DAS'!E35,'23 DAS'!E54,'23 DAS'!E74,'23 DAS'!E94)^0.5</f>
        <v>3.7416573867733805E-5</v>
      </c>
      <c r="F6">
        <f>AVERAGE('29 DAS'!E16,'29 DAS'!E43,'29 DAS'!E70,'29 DAS'!E98,'29 DAS'!E126)</f>
        <v>1.4999999999999903E-3</v>
      </c>
      <c r="G6">
        <f>STDEV('29 DAS'!E16,'29 DAS'!E43,'29 DAS'!E70,'29 DAS'!E98,'29 DAS'!E126)/COUNT('29 DAS'!E16,'29 DAS'!E43,'29 DAS'!E70,'29 DAS'!E98,'29 DAS'!E126)^0.5</f>
        <v>8.3666002653411597E-5</v>
      </c>
      <c r="H6">
        <f>AVERAGE('37 DAS Bolt'!E16,'37 DAS Bolt'!E50,'37 DAS Bolt'!E84,'37 DAS Bolt'!E119,'37 DAS Bolt'!E154)</f>
        <v>1.29999999999999E-3</v>
      </c>
      <c r="I6">
        <f>STDEV('37 DAS Bolt'!E16,'37 DAS Bolt'!E50,'37 DAS Bolt'!E84,'37 DAS Bolt'!E119,'37 DAS Bolt'!E154)/COUNT('37 DAS Bolt'!E16,'37 DAS Bolt'!E50,'37 DAS Bolt'!E84,'37 DAS Bolt'!E119,'37 DAS Bolt'!E154)^0.5</f>
        <v>2.9154759474226907E-4</v>
      </c>
    </row>
    <row r="7" spans="1:10" x14ac:dyDescent="0.25">
      <c r="A7" t="s">
        <v>15</v>
      </c>
      <c r="B7">
        <f>AVERAGE('18 DAS'!E17,'18 DAS'!E30,'18 DAS'!E43,'18 DAS'!E57,'18 DAS'!E71)</f>
        <v>1.2599999999999944E-3</v>
      </c>
      <c r="C7">
        <f>STDEV('18 DAS'!E17,'18 DAS'!E30,'18 DAS'!E43,'18 DAS'!E57,'18 DAS'!E71)/COUNT('18 DAS'!E17,'18 DAS'!E30,'18 DAS'!E43,'18 DAS'!E57,'18 DAS'!E71)^0.5</f>
        <v>1.3638181696985329E-4</v>
      </c>
      <c r="D7">
        <f>AVERAGE('23 DAS'!E17,'23 DAS'!E36,'23 DAS'!E55,'23 DAS'!E75,'23 DAS'!E95)</f>
        <v>1.3399999999999968E-3</v>
      </c>
      <c r="E7">
        <f>STDEV('23 DAS'!E17,'23 DAS'!E36,'23 DAS'!E55,'23 DAS'!E75,'23 DAS'!E95)/COUNT('23 DAS'!E17,'23 DAS'!E36,'23 DAS'!E55,'23 DAS'!E75,'23 DAS'!E95)^0.5</f>
        <v>6.7823299831256669E-5</v>
      </c>
      <c r="F7">
        <f>AVERAGE('29 DAS'!E17,'29 DAS'!E44,'29 DAS'!E71,'29 DAS'!E99,'29 DAS'!E127)</f>
        <v>1.4799999999999813E-3</v>
      </c>
      <c r="G7">
        <f>STDEV('29 DAS'!E17,'29 DAS'!E44,'29 DAS'!E71,'29 DAS'!E99,'29 DAS'!E127)/COUNT('29 DAS'!E17,'29 DAS'!E44,'29 DAS'!E71,'29 DAS'!E99,'29 DAS'!E127)^0.5</f>
        <v>1.0198039027185971E-4</v>
      </c>
      <c r="H7">
        <f>AVERAGE('37 DAS Bolt'!E17,'37 DAS Bolt'!E51,'37 DAS Bolt'!E85,'37 DAS Bolt'!E120,'37 DAS Bolt'!E155)</f>
        <v>1.8199999999999994E-3</v>
      </c>
      <c r="I7">
        <f>STDEV('37 DAS Bolt'!E17,'37 DAS Bolt'!E51,'37 DAS Bolt'!E85,'37 DAS Bolt'!E120,'37 DAS Bolt'!E155)/COUNT('37 DAS Bolt'!E17,'37 DAS Bolt'!E51,'37 DAS Bolt'!E85,'37 DAS Bolt'!E120,'37 DAS Bolt'!E155)^0.5</f>
        <v>1.8814887722225649E-4</v>
      </c>
    </row>
    <row r="8" spans="1:10" x14ac:dyDescent="0.25">
      <c r="A8" t="s">
        <v>16</v>
      </c>
      <c r="B8">
        <f>AVERAGE('18 DAS'!E18,'18 DAS'!E31,'18 DAS'!E44,'18 DAS'!E58,'18 DAS'!E72)</f>
        <v>3.860000000000008E-3</v>
      </c>
      <c r="C8">
        <f>STDEV('18 DAS'!E18,'18 DAS'!E31,'18 DAS'!E44,'18 DAS'!E58,'18 DAS'!E72)/COUNT('18 DAS'!E18,'18 DAS'!E31,'18 DAS'!E44,'18 DAS'!E58,'18 DAS'!E72)^0.5</f>
        <v>3.1559467676118874E-4</v>
      </c>
      <c r="D8">
        <f>AVERAGE('23 DAS'!E18,'23 DAS'!E37,'23 DAS'!E56,'23 DAS'!E76,'23 DAS'!E96)</f>
        <v>6.8599999999999885E-3</v>
      </c>
      <c r="E8">
        <f>STDEV('23 DAS'!E18,'23 DAS'!E37,'23 DAS'!E56,'23 DAS'!E76,'23 DAS'!E96)/COUNT('23 DAS'!E18,'23 DAS'!E37,'23 DAS'!E56,'23 DAS'!E76,'23 DAS'!E96)^0.5</f>
        <v>2.0396078054371584E-4</v>
      </c>
      <c r="F8">
        <f>AVERAGE('29 DAS'!E18,'29 DAS'!E45,'29 DAS'!E72,'29 DAS'!E100,'29 DAS'!E128)</f>
        <v>6.9600000000000217E-3</v>
      </c>
      <c r="G8">
        <f>STDEV('29 DAS'!E18,'29 DAS'!E45,'29 DAS'!E72,'29 DAS'!E100,'29 DAS'!E128)/COUNT('29 DAS'!E18,'29 DAS'!E45,'29 DAS'!E72,'29 DAS'!E100,'29 DAS'!E128)^0.5</f>
        <v>3.1717503054307366E-4</v>
      </c>
      <c r="H8">
        <f>AVERAGE('37 DAS Bolt'!E18,'37 DAS Bolt'!E52,'37 DAS Bolt'!E86,'37 DAS Bolt'!E121,'37 DAS Bolt'!E156)</f>
        <v>8.0200000000000046E-3</v>
      </c>
      <c r="I8">
        <f>STDEV('37 DAS Bolt'!E18,'37 DAS Bolt'!E52,'37 DAS Bolt'!E86,'37 DAS Bolt'!E121,'37 DAS Bolt'!E156)/COUNT('37 DAS Bolt'!E18,'37 DAS Bolt'!E52,'37 DAS Bolt'!E86,'37 DAS Bolt'!E121,'37 DAS Bolt'!E156)^0.5</f>
        <v>3.0066592756744346E-4</v>
      </c>
    </row>
    <row r="9" spans="1:10" x14ac:dyDescent="0.25">
      <c r="A9" t="s">
        <v>17</v>
      </c>
      <c r="B9">
        <f>AVERAGE('18 DAS'!E19,'18 DAS'!E32,'18 DAS'!E45,'18 DAS'!E59,'18 DAS'!E73)</f>
        <v>3.9600000000000026E-3</v>
      </c>
      <c r="C9">
        <f>STDEV('18 DAS'!E19,'18 DAS'!E32,'18 DAS'!E45,'18 DAS'!E59,'18 DAS'!E73)/COUNT('18 DAS'!E19,'18 DAS'!E32,'18 DAS'!E45,'18 DAS'!E59,'18 DAS'!E73)^0.5</f>
        <v>2.959729717389716E-4</v>
      </c>
      <c r="D9">
        <f>AVERAGE('23 DAS'!E19,'23 DAS'!E38,'23 DAS'!E57,'23 DAS'!E77,'23 DAS'!E97)</f>
        <v>6.479999999999997E-3</v>
      </c>
      <c r="E9">
        <f>STDEV('23 DAS'!E19,'23 DAS'!E38,'23 DAS'!E57,'23 DAS'!E77,'23 DAS'!E97)/COUNT('23 DAS'!E19,'23 DAS'!E38,'23 DAS'!E57,'23 DAS'!E77,'23 DAS'!E97)^0.5</f>
        <v>2.5573423705088606E-4</v>
      </c>
      <c r="F9">
        <f>AVERAGE('29 DAS'!E19,'29 DAS'!E46,'29 DAS'!E73,'29 DAS'!E101,'29 DAS'!E129)</f>
        <v>7.4800000000000196E-3</v>
      </c>
      <c r="G9">
        <f>STDEV('29 DAS'!E19,'29 DAS'!E46,'29 DAS'!E73,'29 DAS'!E101,'29 DAS'!E129)/COUNT('29 DAS'!E19,'29 DAS'!E46,'29 DAS'!E73,'29 DAS'!E101,'29 DAS'!E129)^0.5</f>
        <v>3.8652296180175368E-4</v>
      </c>
      <c r="H9">
        <f>AVERAGE('37 DAS Bolt'!E19,'37 DAS Bolt'!E53,'37 DAS Bolt'!E87,'37 DAS Bolt'!E122,'37 DAS Bolt'!E157)</f>
        <v>8.0400000000000246E-3</v>
      </c>
      <c r="I9">
        <f>STDEV('37 DAS Bolt'!E19,'37 DAS Bolt'!E53,'37 DAS Bolt'!E87,'37 DAS Bolt'!E122,'37 DAS Bolt'!E157)/COUNT('37 DAS Bolt'!E19,'37 DAS Bolt'!E53,'37 DAS Bolt'!E87,'37 DAS Bolt'!E122,'37 DAS Bolt'!E157)^0.5</f>
        <v>2.4207436873819712E-4</v>
      </c>
    </row>
    <row r="10" spans="1:10" x14ac:dyDescent="0.25">
      <c r="A10" t="s">
        <v>18</v>
      </c>
      <c r="B10">
        <f>AVERAGE('18 DAS'!E20,'18 DAS'!E33,'18 DAS'!E46,'18 DAS'!E60,'18 DAS'!E74)</f>
        <v>3.8799999999999946E-3</v>
      </c>
      <c r="C10">
        <f>STDEV('18 DAS'!E20,'18 DAS'!E33,'18 DAS'!E46,'18 DAS'!E60,'18 DAS'!E74)/COUNT('18 DAS'!E20,'18 DAS'!E33,'18 DAS'!E46,'18 DAS'!E60,'18 DAS'!E74)^0.5</f>
        <v>2.8354893757515472E-4</v>
      </c>
      <c r="D10">
        <f>AVERAGE('23 DAS'!E20,'23 DAS'!E39,'23 DAS'!E58,'23 DAS'!E78,'23 DAS'!E98)</f>
        <v>1.2440000000000007E-2</v>
      </c>
      <c r="E10">
        <f>STDEV('23 DAS'!E20,'23 DAS'!E39,'23 DAS'!E58,'23 DAS'!E78,'23 DAS'!E98)/COUNT('23 DAS'!E20,'23 DAS'!E39,'23 DAS'!E58,'23 DAS'!E78,'23 DAS'!E98)^0.5</f>
        <v>3.7894590642992938E-4</v>
      </c>
      <c r="F10">
        <f>AVERAGE('29 DAS'!E20,'29 DAS'!E47,'29 DAS'!E74,'29 DAS'!E102,'29 DAS'!E130)</f>
        <v>2.0479999999999998E-2</v>
      </c>
      <c r="G10">
        <f>STDEV('29 DAS'!E20,'29 DAS'!E47,'29 DAS'!E74,'29 DAS'!E102,'29 DAS'!E130)/COUNT('29 DAS'!E20,'29 DAS'!E47,'29 DAS'!E74,'29 DAS'!E102,'29 DAS'!E130)^0.5</f>
        <v>1.5084429057806608E-3</v>
      </c>
      <c r="H10">
        <f>AVERAGE('37 DAS Bolt'!E20,'37 DAS Bolt'!E54,'37 DAS Bolt'!E88,'37 DAS Bolt'!E123,'37 DAS Bolt'!E158)</f>
        <v>2.0680000000000011E-2</v>
      </c>
      <c r="I10">
        <f>STDEV('37 DAS Bolt'!E20,'37 DAS Bolt'!E54,'37 DAS Bolt'!E88,'37 DAS Bolt'!E123,'37 DAS Bolt'!E158)/COUNT('37 DAS Bolt'!E20,'37 DAS Bolt'!E54,'37 DAS Bolt'!E88,'37 DAS Bolt'!E123,'37 DAS Bolt'!E158)^0.5</f>
        <v>1.8929870575363197E-3</v>
      </c>
    </row>
    <row r="11" spans="1:10" x14ac:dyDescent="0.25">
      <c r="A11" t="s">
        <v>19</v>
      </c>
      <c r="B11">
        <f>AVERAGE('18 DAS'!E21,'18 DAS'!E34,'18 DAS'!E47,'18 DAS'!E61,'18 DAS'!E75)</f>
        <v>3.080000000000005E-3</v>
      </c>
      <c r="C11">
        <f>STDEV('18 DAS'!E21,'18 DAS'!E34,'18 DAS'!E47,'18 DAS'!E61,'18 DAS'!E75)/COUNT('18 DAS'!E21,'18 DAS'!E34,'18 DAS'!E47,'18 DAS'!E61,'18 DAS'!E75)^0.5</f>
        <v>3.5693136595149621E-4</v>
      </c>
      <c r="D11">
        <f>AVERAGE('23 DAS'!E21,'23 DAS'!E40,'23 DAS'!E59,'23 DAS'!E79,'23 DAS'!E99)</f>
        <v>1.4779999999999993E-2</v>
      </c>
      <c r="E11">
        <f>STDEV('23 DAS'!E21,'23 DAS'!E40,'23 DAS'!E59,'23 DAS'!E79,'23 DAS'!E99)/COUNT('23 DAS'!E21,'23 DAS'!E40,'23 DAS'!E59,'23 DAS'!E79,'23 DAS'!E99)^0.5</f>
        <v>5.1999999999999887E-4</v>
      </c>
      <c r="F11">
        <f>AVERAGE('29 DAS'!E21,'29 DAS'!E48,'29 DAS'!E75,'29 DAS'!E103,'29 DAS'!E131)</f>
        <v>2.7759999999999972E-2</v>
      </c>
      <c r="G11">
        <f>STDEV('29 DAS'!E21,'29 DAS'!E48,'29 DAS'!E75,'29 DAS'!E103,'29 DAS'!E131)/COUNT('29 DAS'!E21,'29 DAS'!E48,'29 DAS'!E75,'29 DAS'!E103,'29 DAS'!E131)^0.5</f>
        <v>1.0471867073258824E-3</v>
      </c>
      <c r="H11">
        <f>AVERAGE('37 DAS Bolt'!E21,'37 DAS Bolt'!E55,'37 DAS Bolt'!E89,'37 DAS Bolt'!E124,'37 DAS Bolt'!E159)</f>
        <v>3.2620000000000024E-2</v>
      </c>
      <c r="I11">
        <f>STDEV('37 DAS Bolt'!E21,'37 DAS Bolt'!E55,'37 DAS Bolt'!E89,'37 DAS Bolt'!E124,'37 DAS Bolt'!E159)/COUNT('37 DAS Bolt'!E21,'37 DAS Bolt'!E55,'37 DAS Bolt'!E89,'37 DAS Bolt'!E124,'37 DAS Bolt'!E159)^0.5</f>
        <v>2.8304416616492995E-3</v>
      </c>
    </row>
    <row r="12" spans="1:10" x14ac:dyDescent="0.25">
      <c r="A12" t="s">
        <v>20</v>
      </c>
      <c r="B12">
        <f>AVERAGE('18 DAS'!E22,'18 DAS'!E35,'18 DAS'!E48,'18 DAS'!E62,'18 DAS'!E76)</f>
        <v>1.1199999999999878E-3</v>
      </c>
      <c r="C12">
        <f>STDEV('18 DAS'!E22,'18 DAS'!E35,'18 DAS'!E48,'18 DAS'!E62,'18 DAS'!E76)/COUNT('18 DAS'!E22,'18 DAS'!E35,'18 DAS'!E48,'18 DAS'!E62,'18 DAS'!E76)^0.5</f>
        <v>1.4966629547095414E-4</v>
      </c>
      <c r="D12">
        <f>AVERAGE('23 DAS'!E22,'23 DAS'!E41,'23 DAS'!E60,'23 DAS'!E80,'23 DAS'!E100)</f>
        <v>1.3300000000000011E-2</v>
      </c>
      <c r="E12">
        <f>STDEV('23 DAS'!E22,'23 DAS'!E41,'23 DAS'!E60,'23 DAS'!E80,'23 DAS'!E100)/COUNT('23 DAS'!E22,'23 DAS'!E41,'23 DAS'!E60,'23 DAS'!E80,'23 DAS'!E100)^0.5</f>
        <v>3.4058772731852799E-4</v>
      </c>
      <c r="F12">
        <f>AVERAGE('29 DAS'!E22,'29 DAS'!E49,'29 DAS'!E76,'29 DAS'!E104,'29 DAS'!E132)</f>
        <v>3.6720000000000017E-2</v>
      </c>
      <c r="G12">
        <f>STDEV('29 DAS'!E22,'29 DAS'!E49,'29 DAS'!E76,'29 DAS'!E104,'29 DAS'!E132)/COUNT('29 DAS'!E22,'29 DAS'!E49,'29 DAS'!E76,'29 DAS'!E104,'29 DAS'!E132)^0.5</f>
        <v>6.2321745803531998E-4</v>
      </c>
      <c r="H12">
        <f>AVERAGE('37 DAS Bolt'!E22,'37 DAS Bolt'!E56,'37 DAS Bolt'!E90,'37 DAS Bolt'!E125,'37 DAS Bolt'!E160)</f>
        <v>4.8900000000000013E-2</v>
      </c>
      <c r="I12">
        <f>STDEV('37 DAS Bolt'!E22,'37 DAS Bolt'!E56,'37 DAS Bolt'!E90,'37 DAS Bolt'!E125,'37 DAS Bolt'!E160)/COUNT('37 DAS Bolt'!E22,'37 DAS Bolt'!E56,'37 DAS Bolt'!E90,'37 DAS Bolt'!E125,'37 DAS Bolt'!E160)^0.5</f>
        <v>3.5814801409472874E-3</v>
      </c>
    </row>
    <row r="13" spans="1:10" x14ac:dyDescent="0.25">
      <c r="A13" t="s">
        <v>21</v>
      </c>
      <c r="B13">
        <f>AVERAGE('18 DAS'!E23,'18 DAS'!E36,'18 DAS'!E49,'18 DAS'!E63,'18 DAS'!E77)</f>
        <v>3.6000000000001032E-4</v>
      </c>
      <c r="C13">
        <f>STDEV('18 DAS'!E23,'18 DAS'!E36,'18 DAS'!E49,'18 DAS'!E63,'18 DAS'!E77)/COUNT('18 DAS'!E23,'18 DAS'!E36,'18 DAS'!E49,'18 DAS'!E63,'18 DAS'!E77)^0.5</f>
        <v>6.7823299831260762E-5</v>
      </c>
      <c r="D13">
        <f>AVERAGE('23 DAS'!E23,'23 DAS'!E42,'23 DAS'!E61,'23 DAS'!E81,'23 DAS'!E101)</f>
        <v>1.0599999999999998E-2</v>
      </c>
      <c r="E13">
        <f>STDEV('23 DAS'!E23,'23 DAS'!E42,'23 DAS'!E61,'23 DAS'!E81,'23 DAS'!E101)/COUNT('23 DAS'!E23,'23 DAS'!E42,'23 DAS'!E61,'23 DAS'!E81,'23 DAS'!E101)^0.5</f>
        <v>3.7013511046642421E-4</v>
      </c>
      <c r="F13">
        <f>AVERAGE('29 DAS'!E23,'29 DAS'!E50,'29 DAS'!E77,'29 DAS'!E105,'29 DAS'!E133)</f>
        <v>4.3200000000000016E-2</v>
      </c>
      <c r="G13">
        <f>STDEV('29 DAS'!E23,'29 DAS'!E50,'29 DAS'!E77,'29 DAS'!E105,'29 DAS'!E133)/COUNT('29 DAS'!E23,'29 DAS'!E50,'29 DAS'!E77,'29 DAS'!E105,'29 DAS'!E133)^0.5</f>
        <v>1.0222524150130471E-3</v>
      </c>
      <c r="H13">
        <f>AVERAGE('37 DAS Bolt'!E23,'37 DAS Bolt'!E57,'37 DAS Bolt'!E91,'37 DAS Bolt'!E126,'37 DAS Bolt'!E161)</f>
        <v>5.6660000000000023E-2</v>
      </c>
      <c r="I13">
        <f>STDEV('37 DAS Bolt'!E23,'37 DAS Bolt'!E57,'37 DAS Bolt'!E91,'37 DAS Bolt'!E126,'37 DAS Bolt'!E161)/COUNT('37 DAS Bolt'!E23,'37 DAS Bolt'!E57,'37 DAS Bolt'!E91,'37 DAS Bolt'!E126,'37 DAS Bolt'!E161)^0.5</f>
        <v>4.2281911025875115E-3</v>
      </c>
    </row>
    <row r="14" spans="1:10" x14ac:dyDescent="0.25">
      <c r="A14" t="s">
        <v>22</v>
      </c>
      <c r="B14">
        <f>AVERAGE('18 DAS'!E24,'18 DAS'!E37,'18 DAS'!E50,'18 DAS'!E64,'18 DAS'!E78)</f>
        <v>6.3999999999998498E-4</v>
      </c>
      <c r="C14">
        <f>STDEV('18 DAS'!E24,'18 DAS'!E37,'18 DAS'!E50,'18 DAS'!E64,'18 DAS'!E78)/COUNT('18 DAS'!E24,'18 DAS'!E37,'18 DAS'!E50,'18 DAS'!E64,'18 DAS'!E78)^0.5</f>
        <v>9.2736184954961788E-5</v>
      </c>
      <c r="D14">
        <f>AVERAGE('23 DAS'!E24,'23 DAS'!E43,'23 DAS'!E62,'23 DAS'!E82,'23 DAS'!E102)</f>
        <v>5.6200000000000139E-3</v>
      </c>
      <c r="E14">
        <f>STDEV('23 DAS'!E24,'23 DAS'!E43,'23 DAS'!E62,'23 DAS'!E82,'23 DAS'!E102)/COUNT('23 DAS'!E24,'23 DAS'!E43,'23 DAS'!E62,'23 DAS'!E82,'23 DAS'!E102)^0.5</f>
        <v>3.9547439866570135E-4</v>
      </c>
      <c r="F14">
        <f>AVERAGE('29 DAS'!E24,'29 DAS'!E51,'29 DAS'!E78,'29 DAS'!E106,'29 DAS'!E134)</f>
        <v>4.4659999999999991E-2</v>
      </c>
      <c r="G14">
        <f>STDEV('29 DAS'!E24,'29 DAS'!E51,'29 DAS'!E78,'29 DAS'!E106,'29 DAS'!E134)/COUNT('29 DAS'!E24,'29 DAS'!E51,'29 DAS'!E78,'29 DAS'!E106,'29 DAS'!E134)^0.5</f>
        <v>1.4214781039467222E-3</v>
      </c>
      <c r="H14">
        <f>AVERAGE('37 DAS Bolt'!E24,'37 DAS Bolt'!E58,'37 DAS Bolt'!E92,'37 DAS Bolt'!E127,'37 DAS Bolt'!E162)</f>
        <v>6.2859999999999999E-2</v>
      </c>
      <c r="I14">
        <f>STDEV('37 DAS Bolt'!E24,'37 DAS Bolt'!E58,'37 DAS Bolt'!E92,'37 DAS Bolt'!E127,'37 DAS Bolt'!E162)/COUNT('37 DAS Bolt'!E24,'37 DAS Bolt'!E58,'37 DAS Bolt'!E92,'37 DAS Bolt'!E127,'37 DAS Bolt'!E162)^0.5</f>
        <v>2.9584793391200189E-3</v>
      </c>
    </row>
    <row r="15" spans="1:10" x14ac:dyDescent="0.25">
      <c r="A15" t="s">
        <v>23</v>
      </c>
      <c r="D15">
        <f>AVERAGE('23 DAS'!E25,'23 DAS'!E44,'23 DAS'!E63,'23 DAS'!E83,'23 DAS'!E103)</f>
        <v>3.0600000000000184E-3</v>
      </c>
      <c r="E15">
        <f>STDEV('23 DAS'!E25,'23 DAS'!E44,'23 DAS'!E63,'23 DAS'!E83,'23 DAS'!E103)/COUNT('23 DAS'!E25,'23 DAS'!E44,'23 DAS'!E63,'23 DAS'!E83,'23 DAS'!E103)^0.5</f>
        <v>1.7204650534085423E-4</v>
      </c>
      <c r="F15">
        <f>AVERAGE('29 DAS'!E25,'29 DAS'!E52,'29 DAS'!E79,'29 DAS'!E107,'29 DAS'!E135)</f>
        <v>4.1899999999999993E-2</v>
      </c>
      <c r="G15">
        <f>STDEV('29 DAS'!E25,'29 DAS'!E52,'29 DAS'!E79,'29 DAS'!E107,'29 DAS'!E135)/COUNT('29 DAS'!E25,'29 DAS'!E52,'29 DAS'!E79,'29 DAS'!E107,'29 DAS'!E135)^0.5</f>
        <v>2.4388521890430551E-3</v>
      </c>
      <c r="H15">
        <f>AVERAGE('37 DAS Bolt'!E25,'37 DAS Bolt'!E59,'37 DAS Bolt'!E93,'37 DAS Bolt'!E128,'37 DAS Bolt'!E163)</f>
        <v>7.4500000000000011E-2</v>
      </c>
      <c r="I15">
        <f>STDEV('37 DAS Bolt'!E25,'37 DAS Bolt'!E59,'37 DAS Bolt'!E93,'37 DAS Bolt'!E128,'37 DAS Bolt'!E163)/COUNT('37 DAS Bolt'!E25,'37 DAS Bolt'!E59,'37 DAS Bolt'!E93,'37 DAS Bolt'!E128,'37 DAS Bolt'!E163)^0.5</f>
        <v>1.2049896265113769E-3</v>
      </c>
    </row>
    <row r="16" spans="1:10" x14ac:dyDescent="0.25">
      <c r="A16" t="s">
        <v>30</v>
      </c>
      <c r="D16">
        <f>AVERAGE('23 DAS'!E26,'23 DAS'!E45,'23 DAS'!E64,'23 DAS'!E84,'23 DAS'!E104)</f>
        <v>1.6799999999999927E-3</v>
      </c>
      <c r="E16">
        <f>STDEV('23 DAS'!E26,'23 DAS'!E45,'23 DAS'!E64,'23 DAS'!E84,'23 DAS'!E104)/COUNT('23 DAS'!E26,'23 DAS'!E45,'23 DAS'!E64,'23 DAS'!E84,'23 DAS'!E104)^0.5</f>
        <v>1.6552945357246903E-4</v>
      </c>
      <c r="F16">
        <f>AVERAGE('29 DAS'!E26,'29 DAS'!E53,'29 DAS'!E80,'29 DAS'!E108,'29 DAS'!E136)</f>
        <v>3.8960000000000036E-2</v>
      </c>
      <c r="G16">
        <f>STDEV('29 DAS'!E26,'29 DAS'!E53,'29 DAS'!E80,'29 DAS'!E108,'29 DAS'!E136)/COUNT('29 DAS'!E26,'29 DAS'!E53,'29 DAS'!E80,'29 DAS'!E108,'29 DAS'!E136)^0.5</f>
        <v>1.7990553076545602E-3</v>
      </c>
      <c r="H16">
        <f>AVERAGE('37 DAS Bolt'!E26,'37 DAS Bolt'!E60,'37 DAS Bolt'!E94,'37 DAS Bolt'!E129,'37 DAS Bolt'!E164)</f>
        <v>7.5760000000000008E-2</v>
      </c>
      <c r="I16">
        <f>STDEV('37 DAS Bolt'!E26,'37 DAS Bolt'!E60,'37 DAS Bolt'!E94,'37 DAS Bolt'!E129,'37 DAS Bolt'!E164)/COUNT('37 DAS Bolt'!E26,'37 DAS Bolt'!E60,'37 DAS Bolt'!E94,'37 DAS Bolt'!E129,'37 DAS Bolt'!E164)^0.5</f>
        <v>3.5452221369048375E-3</v>
      </c>
    </row>
    <row r="17" spans="1:9" x14ac:dyDescent="0.25">
      <c r="A17" t="s">
        <v>31</v>
      </c>
      <c r="D17">
        <f>AVERAGE('23 DAS'!E27,'23 DAS'!E46,'23 DAS'!E65,'23 DAS'!E85,'23 DAS'!E105)</f>
        <v>8.6000000000000518E-4</v>
      </c>
      <c r="E17">
        <f>STDEV('23 DAS'!E27,'23 DAS'!E46,'23 DAS'!E65,'23 DAS'!E85,'23 DAS'!E105)/COUNT('23 DAS'!E27,'23 DAS'!E46,'23 DAS'!E65,'23 DAS'!E85,'23 DAS'!E105)^0.5</f>
        <v>9.2736184954966572E-5</v>
      </c>
      <c r="F17">
        <f>AVERAGE('29 DAS'!E27,'29 DAS'!E54,'29 DAS'!E81,'29 DAS'!E109,'29 DAS'!E137)</f>
        <v>2.5180000000000001E-2</v>
      </c>
      <c r="G17">
        <f>STDEV('29 DAS'!E27,'29 DAS'!E54,'29 DAS'!E81,'29 DAS'!E109,'29 DAS'!E137)/COUNT('29 DAS'!E27,'29 DAS'!E54,'29 DAS'!E81,'29 DAS'!E109,'29 DAS'!E137)^0.5</f>
        <v>1.0841586599755779E-3</v>
      </c>
      <c r="H17">
        <f>AVERAGE('37 DAS Bolt'!E27,'37 DAS Bolt'!E61,'37 DAS Bolt'!E95,'37 DAS Bolt'!E130,'37 DAS Bolt'!E165)</f>
        <v>8.7700000000000014E-2</v>
      </c>
      <c r="I17">
        <f>STDEV('37 DAS Bolt'!E27,'37 DAS Bolt'!E61,'37 DAS Bolt'!E95,'37 DAS Bolt'!E130,'37 DAS Bolt'!E165)/COUNT('37 DAS Bolt'!E27,'37 DAS Bolt'!E61,'37 DAS Bolt'!E95,'37 DAS Bolt'!E130,'37 DAS Bolt'!E165)^0.5</f>
        <v>4.0054962239403072E-3</v>
      </c>
    </row>
    <row r="18" spans="1:9" x14ac:dyDescent="0.25">
      <c r="A18" t="s">
        <v>32</v>
      </c>
      <c r="D18">
        <f>AVERAGE('23 DAS'!E28,'23 DAS'!E47,'23 DAS'!E66,'23 DAS'!E86,'23 DAS'!E106)</f>
        <v>4.7999999999999156E-4</v>
      </c>
      <c r="E18">
        <f>STDEV('23 DAS'!E28,'23 DAS'!E47,'23 DAS'!E66,'23 DAS'!E86,'23 DAS'!E106)/COUNT('23 DAS'!E28,'23 DAS'!E47,'23 DAS'!E66,'23 DAS'!E86,'23 DAS'!E106)^0.5</f>
        <v>4.8989794855662702E-5</v>
      </c>
      <c r="F18">
        <f>AVERAGE('29 DAS'!E28,'29 DAS'!E55,'29 DAS'!E82,'29 DAS'!E110,'29 DAS'!E138)</f>
        <v>2.3419999999999976E-2</v>
      </c>
      <c r="G18">
        <f>STDEV('29 DAS'!E28,'29 DAS'!E55,'29 DAS'!E82,'29 DAS'!E110,'29 DAS'!E138)/COUNT('29 DAS'!E28,'29 DAS'!E55,'29 DAS'!E82,'29 DAS'!E110,'29 DAS'!E138)^0.5</f>
        <v>9.6716079325001386E-4</v>
      </c>
      <c r="H18">
        <f>AVERAGE('37 DAS Bolt'!E28,'37 DAS Bolt'!E62,'37 DAS Bolt'!E96,'37 DAS Bolt'!E131,'37 DAS Bolt'!E166)</f>
        <v>9.4740000000000019E-2</v>
      </c>
      <c r="I18">
        <f>STDEV('37 DAS Bolt'!E28,'37 DAS Bolt'!E62,'37 DAS Bolt'!E96,'37 DAS Bolt'!E131,'37 DAS Bolt'!E166)/COUNT('37 DAS Bolt'!E28,'37 DAS Bolt'!E62,'37 DAS Bolt'!E96,'37 DAS Bolt'!E131,'37 DAS Bolt'!E166)^0.5</f>
        <v>4.9516259955695151E-3</v>
      </c>
    </row>
    <row r="19" spans="1:9" x14ac:dyDescent="0.25">
      <c r="A19" t="s">
        <v>33</v>
      </c>
      <c r="D19">
        <f>AVERAGE('23 DAS'!E29,'23 DAS'!E48,'23 DAS'!E67,'23 DAS'!E87,'23 DAS'!E107)</f>
        <v>4.7999999999999156E-4</v>
      </c>
      <c r="E19">
        <f>STDEV('23 DAS'!E29,'23 DAS'!E48,'23 DAS'!E67,'23 DAS'!E87,'23 DAS'!E107)/COUNT('23 DAS'!E29,'23 DAS'!E48,'23 DAS'!E67,'23 DAS'!E87,'23 DAS'!E107)^0.5</f>
        <v>1.1135528725660512E-4</v>
      </c>
      <c r="F19">
        <f>AVERAGE('29 DAS'!E29,'29 DAS'!E56,'29 DAS'!E83,'29 DAS'!E111,'29 DAS'!E139)</f>
        <v>1.3900000000000023E-2</v>
      </c>
      <c r="G19">
        <f>STDEV('29 DAS'!E29,'29 DAS'!E56,'29 DAS'!E83,'29 DAS'!E111,'29 DAS'!E139)/COUNT('29 DAS'!E29,'29 DAS'!E56,'29 DAS'!E83,'29 DAS'!E111,'29 DAS'!E139)^0.5</f>
        <v>4.989989979949901E-4</v>
      </c>
      <c r="H19">
        <f>AVERAGE('37 DAS Bolt'!E29,'37 DAS Bolt'!E63,'37 DAS Bolt'!E97,'37 DAS Bolt'!E132,'37 DAS Bolt'!E167)</f>
        <v>0.10427999999999997</v>
      </c>
      <c r="I19">
        <f>STDEV('37 DAS Bolt'!E29,'37 DAS Bolt'!E63,'37 DAS Bolt'!E97,'37 DAS Bolt'!E132,'37 DAS Bolt'!E167)/COUNT('37 DAS Bolt'!E29,'37 DAS Bolt'!E63,'37 DAS Bolt'!E97,'37 DAS Bolt'!E132,'37 DAS Bolt'!E167)^0.5</f>
        <v>3.1891064579283104E-3</v>
      </c>
    </row>
    <row r="20" spans="1:9" x14ac:dyDescent="0.25">
      <c r="A20" t="s">
        <v>34</v>
      </c>
      <c r="D20">
        <f>AVERAGE('23 DAS'!E30,'23 DAS'!E49,'23 DAS'!E68,'23 DAS'!E88,'23 DAS'!E108)</f>
        <v>4.4000000000001818E-4</v>
      </c>
      <c r="E20">
        <f>STDEV('23 DAS'!E30,'23 DAS'!E49,'23 DAS'!E68,'23 DAS'!E88,'23 DAS'!E108)/COUNT('23 DAS'!E30,'23 DAS'!E49,'23 DAS'!E68,'23 DAS'!E88,'23 DAS'!E108)^0.5</f>
        <v>1.2083045973595215E-4</v>
      </c>
      <c r="F20">
        <f>AVERAGE('29 DAS'!E30,'29 DAS'!E57,'29 DAS'!E84,'29 DAS'!E112,'29 DAS'!E140)</f>
        <v>8.2400000000000025E-3</v>
      </c>
      <c r="G20">
        <f>STDEV('29 DAS'!E30,'29 DAS'!E57,'29 DAS'!E84,'29 DAS'!E112,'29 DAS'!E140)/COUNT('29 DAS'!E30,'29 DAS'!E57,'29 DAS'!E84,'29 DAS'!E112,'29 DAS'!E140)^0.5</f>
        <v>9.2010868923188131E-4</v>
      </c>
      <c r="H20">
        <f>AVERAGE('37 DAS Bolt'!E30,'37 DAS Bolt'!E64,'37 DAS Bolt'!E98,'37 DAS Bolt'!E133,'37 DAS Bolt'!E168)</f>
        <v>9.9699999999999969E-2</v>
      </c>
      <c r="I20">
        <f>STDEV('37 DAS Bolt'!E30,'37 DAS Bolt'!E64,'37 DAS Bolt'!E98,'37 DAS Bolt'!E133,'37 DAS Bolt'!E168)/COUNT('37 DAS Bolt'!E30,'37 DAS Bolt'!E64,'37 DAS Bolt'!E98,'37 DAS Bolt'!E133,'37 DAS Bolt'!E168)^0.5</f>
        <v>8.6113297463283611E-3</v>
      </c>
    </row>
    <row r="21" spans="1:9" x14ac:dyDescent="0.25">
      <c r="A21" t="s">
        <v>35</v>
      </c>
      <c r="F21">
        <f>AVERAGE('29 DAS'!E31,'29 DAS'!E58,'29 DAS'!E85,'29 DAS'!E113,'29 DAS'!E141)</f>
        <v>5.0999999999999934E-3</v>
      </c>
      <c r="G21">
        <f>STDEV('29 DAS'!E31,'29 DAS'!E58,'29 DAS'!E85,'29 DAS'!E113,'29 DAS'!E141)/COUNT('29 DAS'!E31,'29 DAS'!E58,'29 DAS'!E85,'29 DAS'!E113,'29 DAS'!E141)^0.5</f>
        <v>3.9370039370058101E-4</v>
      </c>
      <c r="H21">
        <f>AVERAGE('37 DAS Bolt'!E31,'37 DAS Bolt'!E65,'37 DAS Bolt'!E99,'37 DAS Bolt'!E134,'37 DAS Bolt'!E169)</f>
        <v>8.8540000000000035E-2</v>
      </c>
      <c r="I21">
        <f>STDEV('37 DAS Bolt'!E31,'37 DAS Bolt'!E65,'37 DAS Bolt'!E99,'37 DAS Bolt'!E134,'37 DAS Bolt'!E169)/COUNT('37 DAS Bolt'!E31,'37 DAS Bolt'!E65,'37 DAS Bolt'!E99,'37 DAS Bolt'!E134,'37 DAS Bolt'!E169)^0.5</f>
        <v>3.9736129655516305E-3</v>
      </c>
    </row>
    <row r="22" spans="1:9" x14ac:dyDescent="0.25">
      <c r="A22" t="s">
        <v>36</v>
      </c>
      <c r="F22">
        <f>AVERAGE('29 DAS'!E32,'29 DAS'!E59,'29 DAS'!E86,'29 DAS'!E114,'29 DAS'!E142)</f>
        <v>3.0800000000000159E-3</v>
      </c>
      <c r="G22">
        <f>STDEV('29 DAS'!E32,'29 DAS'!E59,'29 DAS'!E86,'29 DAS'!E114,'29 DAS'!E142)/COUNT('29 DAS'!E32,'29 DAS'!E59,'29 DAS'!E86,'29 DAS'!E114,'29 DAS'!E142)^0.5</f>
        <v>2.5179356624026273E-4</v>
      </c>
      <c r="H22">
        <f>AVERAGE('37 DAS Bolt'!E32,'37 DAS Bolt'!E66,'37 DAS Bolt'!E100,'37 DAS Bolt'!E135,'37 DAS Bolt'!E170)</f>
        <v>7.5240000000000001E-2</v>
      </c>
      <c r="I22">
        <f>STDEV('37 DAS Bolt'!E32,'37 DAS Bolt'!E66,'37 DAS Bolt'!E100,'37 DAS Bolt'!E135,'37 DAS Bolt'!E170)/COUNT('37 DAS Bolt'!E32,'37 DAS Bolt'!E66,'37 DAS Bolt'!E100,'37 DAS Bolt'!E135,'37 DAS Bolt'!E170)^0.5</f>
        <v>4.7070797741274725E-3</v>
      </c>
    </row>
    <row r="23" spans="1:9" x14ac:dyDescent="0.25">
      <c r="A23" t="s">
        <v>37</v>
      </c>
      <c r="F23">
        <f>AVERAGE('29 DAS'!E33,'29 DAS'!E60,'29 DAS'!E87,'29 DAS'!E115,'29 DAS'!E143)</f>
        <v>1.9799999999999597E-3</v>
      </c>
      <c r="G23">
        <f>STDEV('29 DAS'!E33,'29 DAS'!E60,'29 DAS'!E87,'29 DAS'!E115,'29 DAS'!E143)/COUNT('29 DAS'!E33,'29 DAS'!E60,'29 DAS'!E87,'29 DAS'!E115,'29 DAS'!E143)^0.5</f>
        <v>1.854723699099104E-4</v>
      </c>
      <c r="H23">
        <f>AVERAGE('37 DAS Bolt'!E33,'37 DAS Bolt'!E67,'37 DAS Bolt'!E101,'37 DAS Bolt'!E136,'37 DAS Bolt'!E171)</f>
        <v>7.0619999999999961E-2</v>
      </c>
      <c r="I23">
        <f>STDEV('37 DAS Bolt'!E33,'37 DAS Bolt'!E67,'37 DAS Bolt'!E101,'37 DAS Bolt'!E136,'37 DAS Bolt'!E171)/COUNT('37 DAS Bolt'!E33,'37 DAS Bolt'!E67,'37 DAS Bolt'!E101,'37 DAS Bolt'!E136,'37 DAS Bolt'!E171)^0.5</f>
        <v>5.2956019487873261E-3</v>
      </c>
    </row>
    <row r="24" spans="1:9" x14ac:dyDescent="0.25">
      <c r="A24" t="s">
        <v>38</v>
      </c>
      <c r="F24">
        <f>AVERAGE('29 DAS'!E34,'29 DAS'!E61,'29 DAS'!E88,'29 DAS'!E116,'29 DAS'!E144)</f>
        <v>2.0000000000000239E-3</v>
      </c>
      <c r="G24">
        <f>STDEV('29 DAS'!E34,'29 DAS'!E61,'29 DAS'!E88,'29 DAS'!E116,'29 DAS'!E144)/COUNT('29 DAS'!E34,'29 DAS'!E61,'29 DAS'!E88,'29 DAS'!E116,'29 DAS'!E144)^0.5</f>
        <v>7.314369419163879E-4</v>
      </c>
      <c r="H24">
        <f>AVERAGE('37 DAS Bolt'!E34,'37 DAS Bolt'!E68,'37 DAS Bolt'!E102,'37 DAS Bolt'!E137,'37 DAS Bolt'!E172)</f>
        <v>5.6100000000000018E-2</v>
      </c>
      <c r="I24">
        <f>STDEV('37 DAS Bolt'!E34,'37 DAS Bolt'!E68,'37 DAS Bolt'!E102,'37 DAS Bolt'!E137,'37 DAS Bolt'!E172)/COUNT('37 DAS Bolt'!E34,'37 DAS Bolt'!E68,'37 DAS Bolt'!E102,'37 DAS Bolt'!E137,'37 DAS Bolt'!E172)^0.5</f>
        <v>3.0392433268825224E-3</v>
      </c>
    </row>
    <row r="25" spans="1:9" x14ac:dyDescent="0.25">
      <c r="A25" t="s">
        <v>39</v>
      </c>
      <c r="F25">
        <f>AVERAGE('29 DAS'!E35,'29 DAS'!E62,'29 DAS'!E89,'29 DAS'!E117,'29 DAS'!E145)</f>
        <v>9.2000000000000968E-4</v>
      </c>
      <c r="G25">
        <f>STDEV('29 DAS'!E35,'29 DAS'!E62,'29 DAS'!E89,'29 DAS'!E117,'29 DAS'!E145)/COUNT('29 DAS'!E35,'29 DAS'!E62,'29 DAS'!E89,'29 DAS'!E117,'29 DAS'!E145)^0.5</f>
        <v>8.6023252670416802E-5</v>
      </c>
      <c r="H25">
        <f>AVERAGE('37 DAS Bolt'!E35,'37 DAS Bolt'!E69,'37 DAS Bolt'!E103,'37 DAS Bolt'!E138,'37 DAS Bolt'!E173)</f>
        <v>4.2599999999999992E-2</v>
      </c>
      <c r="I25">
        <f>STDEV('37 DAS Bolt'!E35,'37 DAS Bolt'!E69,'37 DAS Bolt'!E103,'37 DAS Bolt'!E138,'37 DAS Bolt'!E173)/COUNT('37 DAS Bolt'!E35,'37 DAS Bolt'!E69,'37 DAS Bolt'!E103,'37 DAS Bolt'!E138,'37 DAS Bolt'!E173)^0.5</f>
        <v>5.214403129793487E-3</v>
      </c>
    </row>
    <row r="26" spans="1:9" x14ac:dyDescent="0.25">
      <c r="A26" t="s">
        <v>40</v>
      </c>
      <c r="F26">
        <f>AVERAGE('29 DAS'!E36,'29 DAS'!E63,'29 DAS'!E90,'29 DAS'!E118,'29 DAS'!E146)</f>
        <v>7.0000000000000064E-4</v>
      </c>
      <c r="G26">
        <f>STDEV('29 DAS'!E36,'29 DAS'!E63,'29 DAS'!E90,'29 DAS'!E118,'29 DAS'!E146)/COUNT('29 DAS'!E36,'29 DAS'!E63,'29 DAS'!E90,'29 DAS'!E118,'29 DAS'!E146)^0.5</f>
        <v>1.303840481040471E-4</v>
      </c>
      <c r="H26">
        <f>AVERAGE('37 DAS Bolt'!E36,'37 DAS Bolt'!E70,'37 DAS Bolt'!E104,'37 DAS Bolt'!E139,'37 DAS Bolt'!E174)</f>
        <v>2.7580000000000004E-2</v>
      </c>
      <c r="I26">
        <f>STDEV('37 DAS Bolt'!E36,'37 DAS Bolt'!E70,'37 DAS Bolt'!E104,'37 DAS Bolt'!E139,'37 DAS Bolt'!E174)/COUNT('37 DAS Bolt'!E36,'37 DAS Bolt'!E70,'37 DAS Bolt'!E104,'37 DAS Bolt'!E139,'37 DAS Bolt'!E174)^0.5</f>
        <v>2.591987654291571E-3</v>
      </c>
    </row>
    <row r="27" spans="1:9" x14ac:dyDescent="0.25">
      <c r="A27" t="s">
        <v>41</v>
      </c>
      <c r="F27">
        <f>AVERAGE('29 DAS'!E37,'29 DAS'!E64,'29 DAS'!E91,'29 DAS'!E119,'29 DAS'!E147)</f>
        <v>7.9999999999999516E-4</v>
      </c>
      <c r="G27">
        <f>STDEV('29 DAS'!E37,'29 DAS'!E64,'29 DAS'!E91,'29 DAS'!E119,'29 DAS'!E147)/COUNT('29 DAS'!E37,'29 DAS'!E64,'29 DAS'!E91,'29 DAS'!E119,'29 DAS'!E147)^0.5</f>
        <v>1.1547005383792845E-4</v>
      </c>
      <c r="H27">
        <f>AVERAGE('37 DAS Bolt'!E37,'37 DAS Bolt'!E71,'37 DAS Bolt'!E105,'37 DAS Bolt'!E140,'37 DAS Bolt'!E175)</f>
        <v>1.9100000000000006E-2</v>
      </c>
      <c r="I27">
        <f>STDEV('37 DAS Bolt'!E37,'37 DAS Bolt'!E71,'37 DAS Bolt'!E105,'37 DAS Bolt'!E140,'37 DAS Bolt'!E175)/COUNT('37 DAS Bolt'!E37,'37 DAS Bolt'!E71,'37 DAS Bolt'!E105,'37 DAS Bolt'!E140,'37 DAS Bolt'!E175)^0.5</f>
        <v>2.9809394492340915E-3</v>
      </c>
    </row>
    <row r="28" spans="1:9" x14ac:dyDescent="0.25">
      <c r="A28" t="s">
        <v>42</v>
      </c>
      <c r="F28">
        <f>AVERAGE('29 DAS'!E38,'29 DAS'!E65,'29 DAS'!E92,'29 DAS'!E120,'29 DAS'!E148)</f>
        <v>6.0000000000004494E-4</v>
      </c>
      <c r="G28">
        <f>STDEV('29 DAS'!E38,'29 DAS'!E65,'29 DAS'!E92,'29 DAS'!E120,'29 DAS'!E148)/COUNT('29 DAS'!E38,'29 DAS'!E65,'29 DAS'!E92,'29 DAS'!E120,'29 DAS'!E148)^0.5</f>
        <v>1.9999999999997795E-4</v>
      </c>
      <c r="H28">
        <f>AVERAGE('37 DAS Bolt'!E38,'37 DAS Bolt'!E72,'37 DAS Bolt'!E106,'37 DAS Bolt'!E141,'37 DAS Bolt'!E176)</f>
        <v>1.4419999999999988E-2</v>
      </c>
      <c r="I28">
        <f>STDEV('37 DAS Bolt'!E38,'37 DAS Bolt'!E72,'37 DAS Bolt'!E106,'37 DAS Bolt'!E141,'37 DAS Bolt'!E176)/COUNT('37 DAS Bolt'!E38,'37 DAS Bolt'!E72,'37 DAS Bolt'!E106,'37 DAS Bolt'!E141,'37 DAS Bolt'!E176)^0.5</f>
        <v>1.9900753754569182E-3</v>
      </c>
    </row>
    <row r="29" spans="1:9" x14ac:dyDescent="0.25">
      <c r="A29" t="s">
        <v>44</v>
      </c>
      <c r="H29">
        <f>AVERAGE('37 DAS Bolt'!E39,'37 DAS Bolt'!E73,'37 DAS Bolt'!E107,'37 DAS Bolt'!E142,'37 DAS Bolt'!E177)</f>
        <v>6.7399999999999908E-3</v>
      </c>
      <c r="I29">
        <f>STDEV('37 DAS Bolt'!E39,'37 DAS Bolt'!E73,'37 DAS Bolt'!E107,'37 DAS Bolt'!E142,'37 DAS Bolt'!E177)/COUNT('37 DAS Bolt'!E39,'37 DAS Bolt'!E73,'37 DAS Bolt'!E107,'37 DAS Bolt'!E142,'37 DAS Bolt'!E177)^0.5</f>
        <v>1.2576167937810017E-3</v>
      </c>
    </row>
    <row r="30" spans="1:9" x14ac:dyDescent="0.25">
      <c r="A30" t="s">
        <v>45</v>
      </c>
      <c r="H30">
        <f>AVERAGE('37 DAS Bolt'!E40,'37 DAS Bolt'!E74,'37 DAS Bolt'!E108,'37 DAS Bolt'!E143,'37 DAS Bolt'!E178)</f>
        <v>3.4400000000000207E-3</v>
      </c>
      <c r="I30">
        <f>STDEV('37 DAS Bolt'!E40,'37 DAS Bolt'!E74,'37 DAS Bolt'!E108,'37 DAS Bolt'!E143,'37 DAS Bolt'!E178)/COUNT('37 DAS Bolt'!E40,'37 DAS Bolt'!E74,'37 DAS Bolt'!E108,'37 DAS Bolt'!E143,'37 DAS Bolt'!E178)^0.5</f>
        <v>7.2979449162075222E-4</v>
      </c>
    </row>
    <row r="31" spans="1:9" x14ac:dyDescent="0.25">
      <c r="A31" t="s">
        <v>46</v>
      </c>
      <c r="H31">
        <f>AVERAGE('37 DAS Bolt'!E41,'37 DAS Bolt'!E75,'37 DAS Bolt'!E109,'37 DAS Bolt'!E144,'37 DAS Bolt'!E179)</f>
        <v>1.6399999999999748E-3</v>
      </c>
      <c r="I31">
        <f>STDEV('37 DAS Bolt'!E41,'37 DAS Bolt'!E75,'37 DAS Bolt'!E109,'37 DAS Bolt'!E144,'37 DAS Bolt'!E179)/COUNT('37 DAS Bolt'!E41,'37 DAS Bolt'!E75,'37 DAS Bolt'!E109,'37 DAS Bolt'!E144,'37 DAS Bolt'!E179)^0.5</f>
        <v>3.310589071449243E-4</v>
      </c>
    </row>
    <row r="32" spans="1:9" x14ac:dyDescent="0.25">
      <c r="A32" t="s">
        <v>47</v>
      </c>
      <c r="H32">
        <f>AVERAGE('37 DAS Bolt'!E42,'37 DAS Bolt'!E76,'37 DAS Bolt'!E110,'37 DAS Bolt'!E145,'37 DAS Bolt'!E180)</f>
        <v>8.9999999999998415E-4</v>
      </c>
      <c r="I32">
        <f>STDEV('37 DAS Bolt'!E42,'37 DAS Bolt'!E76,'37 DAS Bolt'!E110,'37 DAS Bolt'!E145,'37 DAS Bolt'!E180)/COUNT('37 DAS Bolt'!E42,'37 DAS Bolt'!E76,'37 DAS Bolt'!E110,'37 DAS Bolt'!E145,'37 DAS Bolt'!E180)^0.5</f>
        <v>1.4719601443880011E-4</v>
      </c>
    </row>
    <row r="33" spans="1:10" x14ac:dyDescent="0.25">
      <c r="A33" t="s">
        <v>51</v>
      </c>
      <c r="H33">
        <f>AVERAGE('37 DAS Bolt'!E43,'37 DAS Bolt'!E77,'37 DAS Bolt'!E111,'37 DAS Bolt'!E146,'37 DAS Bolt'!E181)</f>
        <v>6.333333333333746E-4</v>
      </c>
      <c r="I33">
        <f>STDEV('37 DAS Bolt'!E43,'37 DAS Bolt'!E77,'37 DAS Bolt'!E111,'37 DAS Bolt'!E146,'37 DAS Bolt'!E181)/COUNT('37 DAS Bolt'!E43,'37 DAS Bolt'!E77,'37 DAS Bolt'!E111,'37 DAS Bolt'!E146,'37 DAS Bolt'!E181)^0.5</f>
        <v>8.8191710368809982E-5</v>
      </c>
    </row>
    <row r="34" spans="1:10" x14ac:dyDescent="0.25">
      <c r="A34" t="s">
        <v>52</v>
      </c>
      <c r="H34">
        <f>AVERAGE('37 DAS Bolt'!E44,'37 DAS Bolt'!E78,'37 DAS Bolt'!E112,'37 DAS Bolt'!E147,'37 DAS Bolt'!E182)</f>
        <v>6.0000000000004494E-4</v>
      </c>
      <c r="I34" t="e">
        <f>STDEV('37 DAS Bolt'!E44,'37 DAS Bolt'!E78,'37 DAS Bolt'!E112,'37 DAS Bolt'!E147,'37 DAS Bolt'!E182)/COUNT('37 DAS Bolt'!E44,'37 DAS Bolt'!E78,'37 DAS Bolt'!E112,'37 DAS Bolt'!E147,'37 DAS Bolt'!E182)^0.5</f>
        <v>#DIV/0!</v>
      </c>
    </row>
    <row r="38" spans="1:10" x14ac:dyDescent="0.25">
      <c r="A38" s="3" t="s">
        <v>64</v>
      </c>
    </row>
    <row r="40" spans="1:10" x14ac:dyDescent="0.25">
      <c r="A40" t="s">
        <v>60</v>
      </c>
      <c r="B40" s="10">
        <v>18</v>
      </c>
      <c r="C40" s="10"/>
      <c r="D40" s="10">
        <v>23</v>
      </c>
      <c r="E40" s="10"/>
      <c r="F40" s="10">
        <v>29</v>
      </c>
      <c r="G40" s="10"/>
      <c r="H40" s="10">
        <v>37</v>
      </c>
      <c r="I40" s="10"/>
      <c r="J40" s="6"/>
    </row>
    <row r="41" spans="1:10" x14ac:dyDescent="0.25">
      <c r="A41" t="s">
        <v>61</v>
      </c>
      <c r="B41" s="10">
        <f>B40*(22-3)</f>
        <v>342</v>
      </c>
      <c r="C41" s="10"/>
      <c r="D41" s="10">
        <f>D40*(22-3)</f>
        <v>437</v>
      </c>
      <c r="E41" s="10"/>
      <c r="F41" s="10">
        <f>F40*(22-3)</f>
        <v>551</v>
      </c>
      <c r="G41" s="10"/>
      <c r="H41" s="10">
        <f>H40*(22-3)</f>
        <v>703</v>
      </c>
      <c r="I41" s="10"/>
      <c r="J41" s="6"/>
    </row>
    <row r="42" spans="1:10" x14ac:dyDescent="0.25">
      <c r="C42" t="s">
        <v>63</v>
      </c>
      <c r="E42" t="s">
        <v>63</v>
      </c>
      <c r="G42" t="s">
        <v>63</v>
      </c>
      <c r="I42" t="s">
        <v>63</v>
      </c>
    </row>
    <row r="43" spans="1:10" x14ac:dyDescent="0.25">
      <c r="A43" t="s">
        <v>14</v>
      </c>
      <c r="B43">
        <f>AVERAGE('18 DAS'!G16,'18 DAS'!G29,'18 DAS'!G42,'18 DAS'!G56,'18 DAS'!G70)</f>
        <v>2.6000000000000469E-4</v>
      </c>
      <c r="C43">
        <f>STDEV('18 DAS'!G16,'18 DAS'!G29,'18 DAS'!G42,'18 DAS'!G56,'18 DAS'!G70)/COUNT('18 DAS'!G16,'18 DAS'!G29,'18 DAS'!G42,'18 DAS'!G56,'18 DAS'!G70)^0.5</f>
        <v>8.1240384046359887E-5</v>
      </c>
      <c r="D43">
        <f>AVERAGE('23 DAS'!G16,'23 DAS'!G35,'23 DAS'!G54,'23 DAS'!G74,'23 DAS'!G94)</f>
        <v>4.0000000000001146E-4</v>
      </c>
      <c r="E43">
        <f>STDEV('23 DAS'!G16,'23 DAS'!G35,'23 DAS'!G54,'23 DAS'!G74,'23 DAS'!G94)/COUNT('23 DAS'!G16,'23 DAS'!G35,'23 DAS'!G54,'23 DAS'!G74,'23 DAS'!G94)^0.5</f>
        <v>4.4721359549990869E-5</v>
      </c>
      <c r="F43">
        <f>AVERAGE('29 DAS'!G16,'29 DAS'!G43,'29 DAS'!G70,'29 DAS'!G98,'29 DAS'!G126)</f>
        <v>6.1999999999997615E-4</v>
      </c>
      <c r="G43">
        <f>STDEV('29 DAS'!G16,'29 DAS'!G43,'29 DAS'!G70,'29 DAS'!G98,'29 DAS'!G126)/COUNT('29 DAS'!G16,'29 DAS'!G43,'29 DAS'!G70,'29 DAS'!G98,'29 DAS'!G126)^0.5</f>
        <v>1.0677078252032525E-4</v>
      </c>
      <c r="H43">
        <f>AVERAGE('37 DAS Bolt'!G16,'37 DAS Bolt'!G50,'37 DAS Bolt'!G84,'37 DAS Bolt'!G119,'37 DAS Bolt'!G154)</f>
        <v>4.9999999999998939E-4</v>
      </c>
      <c r="I43">
        <f>STDEV('37 DAS Bolt'!G16,'37 DAS Bolt'!G50,'37 DAS Bolt'!G84,'37 DAS Bolt'!G119,'37 DAS Bolt'!G154)/COUNT('37 DAS Bolt'!G16,'37 DAS Bolt'!G50,'37 DAS Bolt'!G84,'37 DAS Bolt'!G119,'37 DAS Bolt'!G154)^0.5</f>
        <v>7.7459666924154132E-5</v>
      </c>
    </row>
    <row r="44" spans="1:10" x14ac:dyDescent="0.25">
      <c r="A44" t="s">
        <v>15</v>
      </c>
      <c r="B44">
        <f>AVERAGE('18 DAS'!G17,'18 DAS'!G30,'18 DAS'!G43,'18 DAS'!G57,'18 DAS'!G71)</f>
        <v>2.3999999999999578E-4</v>
      </c>
      <c r="C44">
        <f>STDEV('18 DAS'!G17,'18 DAS'!G30,'18 DAS'!G43,'18 DAS'!G57,'18 DAS'!G71)/COUNT('18 DAS'!G17,'18 DAS'!G30,'18 DAS'!G43,'18 DAS'!G57,'18 DAS'!G71)^0.5</f>
        <v>8.7177978870814059E-5</v>
      </c>
      <c r="D44">
        <f>AVERAGE('23 DAS'!G17,'23 DAS'!G36,'23 DAS'!G55,'23 DAS'!G75,'23 DAS'!G95)</f>
        <v>3.5999999999999368E-4</v>
      </c>
      <c r="E44">
        <f>STDEV('23 DAS'!G17,'23 DAS'!G36,'23 DAS'!G55,'23 DAS'!G75,'23 DAS'!G95)/COUNT('23 DAS'!G17,'23 DAS'!G36,'23 DAS'!G55,'23 DAS'!G75,'23 DAS'!G95)^0.5</f>
        <v>5.0990195135934204E-5</v>
      </c>
      <c r="F44">
        <f>AVERAGE('29 DAS'!G17,'29 DAS'!G44,'29 DAS'!G71,'29 DAS'!G99,'29 DAS'!G127)</f>
        <v>6.8000000000003615E-4</v>
      </c>
      <c r="G44">
        <f>STDEV('29 DAS'!G17,'29 DAS'!G44,'29 DAS'!G71,'29 DAS'!G99,'29 DAS'!G127)/COUNT('29 DAS'!G17,'29 DAS'!G44,'29 DAS'!G71,'29 DAS'!G99,'29 DAS'!G127)^0.5</f>
        <v>3.7416573867735289E-5</v>
      </c>
      <c r="H44">
        <f>AVERAGE('37 DAS Bolt'!G17,'37 DAS Bolt'!G51,'37 DAS Bolt'!G85,'37 DAS Bolt'!G120,'37 DAS Bolt'!G155)</f>
        <v>5.6000000000000494E-4</v>
      </c>
      <c r="I44">
        <f>STDEV('37 DAS Bolt'!G17,'37 DAS Bolt'!G51,'37 DAS Bolt'!G85,'37 DAS Bolt'!G120,'37 DAS Bolt'!G155)/COUNT('37 DAS Bolt'!G17,'37 DAS Bolt'!G51,'37 DAS Bolt'!G85,'37 DAS Bolt'!G120,'37 DAS Bolt'!G155)^0.5</f>
        <v>6.782329983125503E-5</v>
      </c>
    </row>
    <row r="45" spans="1:10" x14ac:dyDescent="0.25">
      <c r="A45" t="s">
        <v>16</v>
      </c>
      <c r="B45">
        <f>AVERAGE('18 DAS'!G18,'18 DAS'!G31,'18 DAS'!G44,'18 DAS'!G58,'18 DAS'!G72)</f>
        <v>5.0000000000001714E-4</v>
      </c>
      <c r="C45">
        <f>STDEV('18 DAS'!G18,'18 DAS'!G31,'18 DAS'!G44,'18 DAS'!G58,'18 DAS'!G72)/COUNT('18 DAS'!G18,'18 DAS'!G31,'18 DAS'!G44,'18 DAS'!G58,'18 DAS'!G72)^0.5</f>
        <v>1.1401754250991219E-4</v>
      </c>
      <c r="D45">
        <f>AVERAGE('23 DAS'!G18,'23 DAS'!G37,'23 DAS'!G56,'23 DAS'!G76,'23 DAS'!G96)</f>
        <v>8.3999999999999635E-4</v>
      </c>
      <c r="E45">
        <f>STDEV('23 DAS'!G18,'23 DAS'!G37,'23 DAS'!G56,'23 DAS'!G76,'23 DAS'!G96)/COUNT('23 DAS'!G18,'23 DAS'!G37,'23 DAS'!G56,'23 DAS'!G76,'23 DAS'!G96)^0.5</f>
        <v>6.7823299831248484E-5</v>
      </c>
      <c r="F45">
        <f>AVERAGE('29 DAS'!G18,'29 DAS'!G45,'29 DAS'!G72,'29 DAS'!G100,'29 DAS'!G128)</f>
        <v>1.0399999999999964E-3</v>
      </c>
      <c r="G45">
        <f>STDEV('29 DAS'!G18,'29 DAS'!G45,'29 DAS'!G72,'29 DAS'!G100,'29 DAS'!G128)/COUNT('29 DAS'!G18,'29 DAS'!G45,'29 DAS'!G72,'29 DAS'!G100,'29 DAS'!G128)^0.5</f>
        <v>8.1240384046350658E-5</v>
      </c>
      <c r="H45">
        <f>AVERAGE('37 DAS Bolt'!G18,'37 DAS Bolt'!G52,'37 DAS Bolt'!G86,'37 DAS Bolt'!G121,'37 DAS Bolt'!G156)</f>
        <v>1.1399999999999854E-3</v>
      </c>
      <c r="I45">
        <f>STDEV('37 DAS Bolt'!G18,'37 DAS Bolt'!G52,'37 DAS Bolt'!G86,'37 DAS Bolt'!G121,'37 DAS Bolt'!G156)/COUNT('37 DAS Bolt'!G18,'37 DAS Bolt'!G52,'37 DAS Bolt'!G86,'37 DAS Bolt'!G121,'37 DAS Bolt'!G156)^0.5</f>
        <v>9.7979589711316337E-5</v>
      </c>
    </row>
    <row r="46" spans="1:10" x14ac:dyDescent="0.25">
      <c r="A46" t="s">
        <v>17</v>
      </c>
      <c r="B46">
        <f>AVERAGE('18 DAS'!G19,'18 DAS'!G32,'18 DAS'!G45,'18 DAS'!G59,'18 DAS'!G73)</f>
        <v>3.7999999999999699E-4</v>
      </c>
      <c r="C46">
        <f>STDEV('18 DAS'!G19,'18 DAS'!G32,'18 DAS'!G45,'18 DAS'!G59,'18 DAS'!G73)/COUNT('18 DAS'!G19,'18 DAS'!G32,'18 DAS'!G45,'18 DAS'!G59,'18 DAS'!G73)^0.5</f>
        <v>9.1651513899113348E-5</v>
      </c>
      <c r="D46">
        <f>AVERAGE('23 DAS'!G19,'23 DAS'!G38,'23 DAS'!G57,'23 DAS'!G77,'23 DAS'!G97)</f>
        <v>9.7999999999998089E-4</v>
      </c>
      <c r="E46">
        <f>STDEV('23 DAS'!G19,'23 DAS'!G38,'23 DAS'!G57,'23 DAS'!G77,'23 DAS'!G97)/COUNT('23 DAS'!G19,'23 DAS'!G38,'23 DAS'!G57,'23 DAS'!G77,'23 DAS'!G97)^0.5</f>
        <v>5.830951894845896E-5</v>
      </c>
      <c r="F46">
        <f>AVERAGE('29 DAS'!G19,'29 DAS'!G46,'29 DAS'!G73,'29 DAS'!G101,'29 DAS'!G129)</f>
        <v>1.3800000000000257E-3</v>
      </c>
      <c r="G46">
        <f>STDEV('29 DAS'!G19,'29 DAS'!G46,'29 DAS'!G73,'29 DAS'!G101,'29 DAS'!G129)/COUNT('29 DAS'!G19,'29 DAS'!G46,'29 DAS'!G73,'29 DAS'!G101,'29 DAS'!G129)^0.5</f>
        <v>1.0677078252032525E-4</v>
      </c>
      <c r="H46">
        <f>AVERAGE('37 DAS Bolt'!G19,'37 DAS Bolt'!G53,'37 DAS Bolt'!G87,'37 DAS Bolt'!G122,'37 DAS Bolt'!G157)</f>
        <v>1.3000000000000568E-3</v>
      </c>
      <c r="I46">
        <f>STDEV('37 DAS Bolt'!G19,'37 DAS Bolt'!G53,'37 DAS Bolt'!G87,'37 DAS Bolt'!G122,'37 DAS Bolt'!G157)/COUNT('37 DAS Bolt'!G19,'37 DAS Bolt'!G53,'37 DAS Bolt'!G87,'37 DAS Bolt'!G122,'37 DAS Bolt'!G157)^0.5</f>
        <v>5.4772255750530844E-5</v>
      </c>
    </row>
    <row r="47" spans="1:10" x14ac:dyDescent="0.25">
      <c r="A47" t="s">
        <v>18</v>
      </c>
      <c r="B47">
        <f>AVERAGE('18 DAS'!G20,'18 DAS'!G33,'18 DAS'!G46,'18 DAS'!G60,'18 DAS'!G74)</f>
        <v>4.7999999999999708E-4</v>
      </c>
      <c r="C47">
        <f>STDEV('18 DAS'!G20,'18 DAS'!G33,'18 DAS'!G46,'18 DAS'!G60,'18 DAS'!G74)/COUNT('18 DAS'!G20,'18 DAS'!G33,'18 DAS'!G46,'18 DAS'!G60,'18 DAS'!G74)^0.5</f>
        <v>5.8309518948455626E-5</v>
      </c>
      <c r="D47">
        <f>AVERAGE('23 DAS'!G20,'23 DAS'!G39,'23 DAS'!G58,'23 DAS'!G78,'23 DAS'!G98)</f>
        <v>1.440000000000019E-3</v>
      </c>
      <c r="E47">
        <f>STDEV('23 DAS'!G20,'23 DAS'!G39,'23 DAS'!G58,'23 DAS'!G78,'23 DAS'!G98)/COUNT('23 DAS'!G20,'23 DAS'!G39,'23 DAS'!G58,'23 DAS'!G78,'23 DAS'!G98)^0.5</f>
        <v>8.1240384046359548E-5</v>
      </c>
      <c r="F47">
        <f>AVERAGE('29 DAS'!G20,'29 DAS'!G47,'29 DAS'!G74,'29 DAS'!G102,'29 DAS'!G130)</f>
        <v>2.4800000000000043E-3</v>
      </c>
      <c r="G47">
        <f>STDEV('29 DAS'!G20,'29 DAS'!G47,'29 DAS'!G74,'29 DAS'!G102,'29 DAS'!G130)/COUNT('29 DAS'!G20,'29 DAS'!G47,'29 DAS'!G74,'29 DAS'!G102,'29 DAS'!G130)^0.5</f>
        <v>1.2806248474864069E-4</v>
      </c>
      <c r="H47">
        <f>AVERAGE('37 DAS Bolt'!G20,'37 DAS Bolt'!G54,'37 DAS Bolt'!G88,'37 DAS Bolt'!G123,'37 DAS Bolt'!G158)</f>
        <v>2.2800000000000376E-3</v>
      </c>
      <c r="I47">
        <f>STDEV('37 DAS Bolt'!G20,'37 DAS Bolt'!G54,'37 DAS Bolt'!G88,'37 DAS Bolt'!G123,'37 DAS Bolt'!G158)/COUNT('37 DAS Bolt'!G20,'37 DAS Bolt'!G54,'37 DAS Bolt'!G88,'37 DAS Bolt'!G123,'37 DAS Bolt'!G158)^0.5</f>
        <v>2.2671568097508386E-4</v>
      </c>
    </row>
    <row r="48" spans="1:10" x14ac:dyDescent="0.25">
      <c r="A48" t="s">
        <v>19</v>
      </c>
      <c r="B48">
        <f>AVERAGE('18 DAS'!G21,'18 DAS'!G34,'18 DAS'!G47,'18 DAS'!G61,'18 DAS'!G75)</f>
        <v>3.4000000000000143E-4</v>
      </c>
      <c r="C48">
        <f>STDEV('18 DAS'!G21,'18 DAS'!G34,'18 DAS'!G47,'18 DAS'!G61,'18 DAS'!G75)/COUNT('18 DAS'!G21,'18 DAS'!G34,'18 DAS'!G47,'18 DAS'!G61,'18 DAS'!G75)^0.5</f>
        <v>8.1240384046359535E-5</v>
      </c>
      <c r="D48">
        <f>AVERAGE('23 DAS'!G21,'23 DAS'!G40,'23 DAS'!G59,'23 DAS'!G79,'23 DAS'!G99)</f>
        <v>1.6400000000000082E-3</v>
      </c>
      <c r="E48">
        <f>STDEV('23 DAS'!G21,'23 DAS'!G40,'23 DAS'!G59,'23 DAS'!G79,'23 DAS'!G99)/COUNT('23 DAS'!G21,'23 DAS'!G40,'23 DAS'!G59,'23 DAS'!G79,'23 DAS'!G99)^0.5</f>
        <v>9.2736184954959389E-5</v>
      </c>
      <c r="F48">
        <f>AVERAGE('29 DAS'!G21,'29 DAS'!G48,'29 DAS'!G75,'29 DAS'!G103,'29 DAS'!G131)</f>
        <v>3.2999999999999583E-3</v>
      </c>
      <c r="G48">
        <f>STDEV('29 DAS'!G21,'29 DAS'!G48,'29 DAS'!G75,'29 DAS'!G103,'29 DAS'!G131)/COUNT('29 DAS'!G21,'29 DAS'!G48,'29 DAS'!G75,'29 DAS'!G103,'29 DAS'!G131)^0.5</f>
        <v>8.9442719100006553E-5</v>
      </c>
      <c r="H48">
        <f>AVERAGE('37 DAS Bolt'!G21,'37 DAS Bolt'!G55,'37 DAS Bolt'!G89,'37 DAS Bolt'!G124,'37 DAS Bolt'!G159)</f>
        <v>3.4000000000000254E-3</v>
      </c>
      <c r="I48">
        <f>STDEV('37 DAS Bolt'!G21,'37 DAS Bolt'!G55,'37 DAS Bolt'!G89,'37 DAS Bolt'!G124,'37 DAS Bolt'!G159)/COUNT('37 DAS Bolt'!G21,'37 DAS Bolt'!G55,'37 DAS Bolt'!G89,'37 DAS Bolt'!G124,'37 DAS Bolt'!G159)^0.5</f>
        <v>4.0000000000000587E-4</v>
      </c>
    </row>
    <row r="49" spans="1:9" x14ac:dyDescent="0.25">
      <c r="A49" t="s">
        <v>20</v>
      </c>
      <c r="B49">
        <f>AVERAGE('18 DAS'!G22,'18 DAS'!G35,'18 DAS'!G48,'18 DAS'!G62,'18 DAS'!G76)</f>
        <v>3.1999999999999807E-4</v>
      </c>
      <c r="C49">
        <f>STDEV('18 DAS'!G22,'18 DAS'!G35,'18 DAS'!G48,'18 DAS'!G62,'18 DAS'!G76)/COUNT('18 DAS'!G22,'18 DAS'!G35,'18 DAS'!G48,'18 DAS'!G62,'18 DAS'!G76)^0.5</f>
        <v>1.0198039027186052E-4</v>
      </c>
      <c r="D49">
        <f>AVERAGE('23 DAS'!G22,'23 DAS'!G41,'23 DAS'!G60,'23 DAS'!G80,'23 DAS'!G100)</f>
        <v>1.5599999999999948E-3</v>
      </c>
      <c r="E49">
        <f>STDEV('23 DAS'!G22,'23 DAS'!G41,'23 DAS'!G60,'23 DAS'!G80,'23 DAS'!G100)/COUNT('23 DAS'!G22,'23 DAS'!G41,'23 DAS'!G60,'23 DAS'!G80,'23 DAS'!G100)^0.5</f>
        <v>8.1240384046360917E-5</v>
      </c>
      <c r="F49">
        <f>AVERAGE('29 DAS'!G22,'29 DAS'!G49,'29 DAS'!G76,'29 DAS'!G104,'29 DAS'!G132)</f>
        <v>3.8599999999999967E-3</v>
      </c>
      <c r="G49">
        <f>STDEV('29 DAS'!G22,'29 DAS'!G49,'29 DAS'!G76,'29 DAS'!G104,'29 DAS'!G132)/COUNT('29 DAS'!G22,'29 DAS'!G49,'29 DAS'!G76,'29 DAS'!G104,'29 DAS'!G132)^0.5</f>
        <v>6.7823299831258309E-5</v>
      </c>
      <c r="H49">
        <f>AVERAGE('37 DAS Bolt'!G22,'37 DAS Bolt'!G56,'37 DAS Bolt'!G90,'37 DAS Bolt'!G125,'37 DAS Bolt'!G160)</f>
        <v>5.1400000000000109E-3</v>
      </c>
      <c r="I49">
        <f>STDEV('37 DAS Bolt'!G22,'37 DAS Bolt'!G56,'37 DAS Bolt'!G90,'37 DAS Bolt'!G125,'37 DAS Bolt'!G160)/COUNT('37 DAS Bolt'!G22,'37 DAS Bolt'!G56,'37 DAS Bolt'!G90,'37 DAS Bolt'!G125,'37 DAS Bolt'!G160)^0.5</f>
        <v>4.7497368348151651E-4</v>
      </c>
    </row>
    <row r="50" spans="1:9" x14ac:dyDescent="0.25">
      <c r="A50" t="s">
        <v>21</v>
      </c>
      <c r="B50">
        <f>AVERAGE('18 DAS'!G23,'18 DAS'!G36,'18 DAS'!G49,'18 DAS'!G63,'18 DAS'!G77)</f>
        <v>1.4000000000000123E-4</v>
      </c>
      <c r="C50">
        <f>STDEV('18 DAS'!G23,'18 DAS'!G36,'18 DAS'!G49,'18 DAS'!G63,'18 DAS'!G77)/COUNT('18 DAS'!G23,'18 DAS'!G36,'18 DAS'!G49,'18 DAS'!G63,'18 DAS'!G77)^0.5</f>
        <v>7.4833147735477626E-5</v>
      </c>
      <c r="D50">
        <f>AVERAGE('23 DAS'!G23,'23 DAS'!G42,'23 DAS'!G61,'23 DAS'!G81,'23 DAS'!G101)</f>
        <v>1.3399999999999857E-3</v>
      </c>
      <c r="E50">
        <f>STDEV('23 DAS'!G23,'23 DAS'!G42,'23 DAS'!G61,'23 DAS'!G81,'23 DAS'!G101)/COUNT('23 DAS'!G23,'23 DAS'!G42,'23 DAS'!G61,'23 DAS'!G81,'23 DAS'!G101)^0.5</f>
        <v>5.9999999999998944E-5</v>
      </c>
      <c r="F50">
        <f>AVERAGE('29 DAS'!G23,'29 DAS'!G50,'29 DAS'!G77,'29 DAS'!G105,'29 DAS'!G133)</f>
        <v>4.4999999999999927E-3</v>
      </c>
      <c r="G50">
        <f>STDEV('29 DAS'!G23,'29 DAS'!G50,'29 DAS'!G77,'29 DAS'!G105,'29 DAS'!G133)/COUNT('29 DAS'!G23,'29 DAS'!G50,'29 DAS'!G77,'29 DAS'!G105,'29 DAS'!G133)^0.5</f>
        <v>6.3245553203386944E-5</v>
      </c>
      <c r="H50">
        <f>AVERAGE('37 DAS Bolt'!G23,'37 DAS Bolt'!G57,'37 DAS Bolt'!G91,'37 DAS Bolt'!G126,'37 DAS Bolt'!G161)</f>
        <v>5.8599999999999763E-3</v>
      </c>
      <c r="I50">
        <f>STDEV('37 DAS Bolt'!G23,'37 DAS Bolt'!G57,'37 DAS Bolt'!G91,'37 DAS Bolt'!G126,'37 DAS Bolt'!G161)/COUNT('37 DAS Bolt'!G23,'37 DAS Bolt'!G57,'37 DAS Bolt'!G91,'37 DAS Bolt'!G126,'37 DAS Bolt'!G161)^0.5</f>
        <v>3.9064049969250199E-4</v>
      </c>
    </row>
    <row r="51" spans="1:9" x14ac:dyDescent="0.25">
      <c r="A51" t="s">
        <v>22</v>
      </c>
      <c r="B51">
        <f>AVERAGE('18 DAS'!G24,'18 DAS'!G37,'18 DAS'!G50,'18 DAS'!G64,'18 DAS'!G78)</f>
        <v>3.5999999999998257E-4</v>
      </c>
      <c r="C51">
        <f>STDEV('18 DAS'!G24,'18 DAS'!G37,'18 DAS'!G50,'18 DAS'!G64,'18 DAS'!G78)/COUNT('18 DAS'!G24,'18 DAS'!G37,'18 DAS'!G50,'18 DAS'!G64,'18 DAS'!G78)^0.5</f>
        <v>9.2736184954956706E-5</v>
      </c>
      <c r="D51">
        <f>AVERAGE('23 DAS'!G24,'23 DAS'!G43,'23 DAS'!G62,'23 DAS'!G82,'23 DAS'!G102)</f>
        <v>9.4000000000000745E-4</v>
      </c>
      <c r="E51">
        <f>STDEV('23 DAS'!G24,'23 DAS'!G43,'23 DAS'!G62,'23 DAS'!G82,'23 DAS'!G102)/COUNT('23 DAS'!G24,'23 DAS'!G43,'23 DAS'!G62,'23 DAS'!G82,'23 DAS'!G102)^0.5</f>
        <v>8.1240384046350658E-5</v>
      </c>
      <c r="F51">
        <f>AVERAGE('29 DAS'!G24,'29 DAS'!G51,'29 DAS'!G78,'29 DAS'!G106,'29 DAS'!G134)</f>
        <v>4.760000000000009E-3</v>
      </c>
      <c r="G51">
        <f>STDEV('29 DAS'!G24,'29 DAS'!G51,'29 DAS'!G78,'29 DAS'!G106,'29 DAS'!G134)/COUNT('29 DAS'!G24,'29 DAS'!G51,'29 DAS'!G78,'29 DAS'!G106,'29 DAS'!G134)^0.5</f>
        <v>1.3638181696985004E-4</v>
      </c>
      <c r="H51">
        <f>AVERAGE('37 DAS Bolt'!G24,'37 DAS Bolt'!G58,'37 DAS Bolt'!G92,'37 DAS Bolt'!G127,'37 DAS Bolt'!G162)</f>
        <v>5.9200000000000138E-3</v>
      </c>
      <c r="I51">
        <f>STDEV('37 DAS Bolt'!G24,'37 DAS Bolt'!G58,'37 DAS Bolt'!G92,'37 DAS Bolt'!G127,'37 DAS Bolt'!G162)/COUNT('37 DAS Bolt'!G24,'37 DAS Bolt'!G58,'37 DAS Bolt'!G92,'37 DAS Bolt'!G127,'37 DAS Bolt'!G162)^0.5</f>
        <v>1.772004514667053E-4</v>
      </c>
    </row>
    <row r="52" spans="1:9" x14ac:dyDescent="0.25">
      <c r="A52" t="s">
        <v>23</v>
      </c>
      <c r="D52">
        <f>AVERAGE('23 DAS'!G25,'23 DAS'!G44,'23 DAS'!G63,'23 DAS'!G83,'23 DAS'!G103)</f>
        <v>6.6000000000001615E-4</v>
      </c>
      <c r="E52">
        <f>STDEV('23 DAS'!G25,'23 DAS'!G44,'23 DAS'!G63,'23 DAS'!G83,'23 DAS'!G103)/COUNT('23 DAS'!G25,'23 DAS'!G44,'23 DAS'!G63,'23 DAS'!G83,'23 DAS'!G103)^0.5</f>
        <v>3.9999999999996981E-5</v>
      </c>
      <c r="F52">
        <f>AVERAGE('29 DAS'!G25,'29 DAS'!G52,'29 DAS'!G79,'29 DAS'!G107,'29 DAS'!G135)</f>
        <v>4.3599999999999976E-3</v>
      </c>
      <c r="G52">
        <f>STDEV('29 DAS'!G25,'29 DAS'!G52,'29 DAS'!G79,'29 DAS'!G107,'29 DAS'!G135)/COUNT('29 DAS'!G25,'29 DAS'!G52,'29 DAS'!G79,'29 DAS'!G107,'29 DAS'!G135)^0.5</f>
        <v>2.3790754506741659E-4</v>
      </c>
      <c r="H52">
        <f>AVERAGE('37 DAS Bolt'!G25,'37 DAS Bolt'!G59,'37 DAS Bolt'!G93,'37 DAS Bolt'!G128,'37 DAS Bolt'!G163)</f>
        <v>7.0599999999999994E-3</v>
      </c>
      <c r="I52">
        <f>STDEV('37 DAS Bolt'!G25,'37 DAS Bolt'!G59,'37 DAS Bolt'!G93,'37 DAS Bolt'!G128,'37 DAS Bolt'!G163)/COUNT('37 DAS Bolt'!G25,'37 DAS Bolt'!G59,'37 DAS Bolt'!G93,'37 DAS Bolt'!G128,'37 DAS Bolt'!G163)^0.5</f>
        <v>1.7204650534085938E-4</v>
      </c>
    </row>
    <row r="53" spans="1:9" x14ac:dyDescent="0.25">
      <c r="A53" t="s">
        <v>30</v>
      </c>
      <c r="D53">
        <f>AVERAGE('23 DAS'!G26,'23 DAS'!G45,'23 DAS'!G64,'23 DAS'!G84,'23 DAS'!G104)</f>
        <v>5.39999999999996E-4</v>
      </c>
      <c r="E53">
        <f>STDEV('23 DAS'!G26,'23 DAS'!G45,'23 DAS'!G64,'23 DAS'!G84,'23 DAS'!G104)/COUNT('23 DAS'!G26,'23 DAS'!G45,'23 DAS'!G64,'23 DAS'!G84,'23 DAS'!G104)^0.5</f>
        <v>6.7823299831261576E-5</v>
      </c>
      <c r="F53">
        <f>AVERAGE('29 DAS'!G26,'29 DAS'!G53,'29 DAS'!G80,'29 DAS'!G108,'29 DAS'!G136)</f>
        <v>4.1800000000000283E-3</v>
      </c>
      <c r="G53">
        <f>STDEV('29 DAS'!G26,'29 DAS'!G53,'29 DAS'!G80,'29 DAS'!G108,'29 DAS'!G136)/COUNT('29 DAS'!G26,'29 DAS'!G53,'29 DAS'!G80,'29 DAS'!G108,'29 DAS'!G136)^0.5</f>
        <v>8.0000000000000901E-5</v>
      </c>
      <c r="H53">
        <f>AVERAGE('37 DAS Bolt'!G26,'37 DAS Bolt'!G60,'37 DAS Bolt'!G94,'37 DAS Bolt'!G129,'37 DAS Bolt'!G164)</f>
        <v>7.1199999999999927E-3</v>
      </c>
      <c r="I53">
        <f>STDEV('37 DAS Bolt'!G26,'37 DAS Bolt'!G60,'37 DAS Bolt'!G94,'37 DAS Bolt'!G129,'37 DAS Bolt'!G164)/COUNT('37 DAS Bolt'!G26,'37 DAS Bolt'!G60,'37 DAS Bolt'!G94,'37 DAS Bolt'!G129,'37 DAS Bolt'!G164)^0.5</f>
        <v>5.5353410012391508E-4</v>
      </c>
    </row>
    <row r="54" spans="1:9" x14ac:dyDescent="0.25">
      <c r="A54" t="s">
        <v>31</v>
      </c>
      <c r="D54">
        <f>AVERAGE('23 DAS'!G27,'23 DAS'!G46,'23 DAS'!G65,'23 DAS'!G85,'23 DAS'!G105)</f>
        <v>3.5999999999999368E-4</v>
      </c>
      <c r="E54">
        <f>STDEV('23 DAS'!G27,'23 DAS'!G46,'23 DAS'!G65,'23 DAS'!G85,'23 DAS'!G105)/COUNT('23 DAS'!G27,'23 DAS'!G46,'23 DAS'!G65,'23 DAS'!G85,'23 DAS'!G105)^0.5</f>
        <v>2.4494897427831351E-5</v>
      </c>
      <c r="F54">
        <f>AVERAGE('29 DAS'!G27,'29 DAS'!G54,'29 DAS'!G81,'29 DAS'!G109,'29 DAS'!G137)</f>
        <v>2.9399999999999648E-3</v>
      </c>
      <c r="G54">
        <f>STDEV('29 DAS'!G27,'29 DAS'!G54,'29 DAS'!G81,'29 DAS'!G109,'29 DAS'!G137)/COUNT('29 DAS'!G27,'29 DAS'!G54,'29 DAS'!G81,'29 DAS'!G109,'29 DAS'!G137)^0.5</f>
        <v>1.777638883463103E-4</v>
      </c>
      <c r="H54">
        <f>AVERAGE('37 DAS Bolt'!G27,'37 DAS Bolt'!G61,'37 DAS Bolt'!G95,'37 DAS Bolt'!G130,'37 DAS Bolt'!G165)</f>
        <v>8.0999999999999735E-3</v>
      </c>
      <c r="I54">
        <f>STDEV('37 DAS Bolt'!G27,'37 DAS Bolt'!G61,'37 DAS Bolt'!G95,'37 DAS Bolt'!G130,'37 DAS Bolt'!G165)/COUNT('37 DAS Bolt'!G27,'37 DAS Bolt'!G61,'37 DAS Bolt'!G95,'37 DAS Bolt'!G130,'37 DAS Bolt'!G165)^0.5</f>
        <v>2.8284271247462904E-4</v>
      </c>
    </row>
    <row r="55" spans="1:9" x14ac:dyDescent="0.25">
      <c r="A55" t="s">
        <v>32</v>
      </c>
      <c r="D55">
        <f>AVERAGE('23 DAS'!G28,'23 DAS'!G47,'23 DAS'!G66,'23 DAS'!G86,'23 DAS'!G106)</f>
        <v>3.1999999999999807E-4</v>
      </c>
      <c r="E55">
        <f>STDEV('23 DAS'!G28,'23 DAS'!G47,'23 DAS'!G66,'23 DAS'!G86,'23 DAS'!G106)/COUNT('23 DAS'!G28,'23 DAS'!G47,'23 DAS'!G66,'23 DAS'!G86,'23 DAS'!G106)^0.5</f>
        <v>4.8989794855666097E-5</v>
      </c>
      <c r="F55">
        <f>AVERAGE('29 DAS'!G28,'29 DAS'!G55,'29 DAS'!G82,'29 DAS'!G110,'29 DAS'!G138)</f>
        <v>2.9799999999999827E-3</v>
      </c>
      <c r="G55">
        <f>STDEV('29 DAS'!G28,'29 DAS'!G55,'29 DAS'!G82,'29 DAS'!G110,'29 DAS'!G138)/COUNT('29 DAS'!G28,'29 DAS'!G55,'29 DAS'!G82,'29 DAS'!G110,'29 DAS'!G138)^0.5</f>
        <v>1.0677078252031071E-4</v>
      </c>
      <c r="H55">
        <f>AVERAGE('37 DAS Bolt'!G28,'37 DAS Bolt'!G62,'37 DAS Bolt'!G96,'37 DAS Bolt'!G131,'37 DAS Bolt'!G166)</f>
        <v>8.2999999999999845E-3</v>
      </c>
      <c r="I55">
        <f>STDEV('37 DAS Bolt'!G28,'37 DAS Bolt'!G62,'37 DAS Bolt'!G96,'37 DAS Bolt'!G131,'37 DAS Bolt'!G166)/COUNT('37 DAS Bolt'!G28,'37 DAS Bolt'!G62,'37 DAS Bolt'!G96,'37 DAS Bolt'!G131,'37 DAS Bolt'!G166)^0.5</f>
        <v>3.6878177829173585E-4</v>
      </c>
    </row>
    <row r="56" spans="1:9" x14ac:dyDescent="0.25">
      <c r="A56" t="s">
        <v>33</v>
      </c>
      <c r="D56">
        <f>AVERAGE('23 DAS'!G29,'23 DAS'!G48,'23 DAS'!G67,'23 DAS'!G87,'23 DAS'!G107)</f>
        <v>3.5999999999999368E-4</v>
      </c>
      <c r="E56">
        <f>STDEV('23 DAS'!G29,'23 DAS'!G48,'23 DAS'!G67,'23 DAS'!G87,'23 DAS'!G107)/COUNT('23 DAS'!G29,'23 DAS'!G48,'23 DAS'!G67,'23 DAS'!G87,'23 DAS'!G107)^0.5</f>
        <v>6.7823299831258309E-5</v>
      </c>
      <c r="F56">
        <f>AVERAGE('29 DAS'!G29,'29 DAS'!G56,'29 DAS'!G83,'29 DAS'!G111,'29 DAS'!G139)</f>
        <v>2.2000000000000019E-3</v>
      </c>
      <c r="G56">
        <f>STDEV('29 DAS'!G29,'29 DAS'!G56,'29 DAS'!G83,'29 DAS'!G111,'29 DAS'!G139)/COUNT('29 DAS'!G29,'29 DAS'!G56,'29 DAS'!G83,'29 DAS'!G111,'29 DAS'!G139)^0.5</f>
        <v>8.3666002653418238E-5</v>
      </c>
      <c r="H56">
        <f>AVERAGE('37 DAS Bolt'!G29,'37 DAS Bolt'!G63,'37 DAS Bolt'!G97,'37 DAS Bolt'!G132,'37 DAS Bolt'!G167)</f>
        <v>9.479999999999978E-3</v>
      </c>
      <c r="I56">
        <f>STDEV('37 DAS Bolt'!G29,'37 DAS Bolt'!G63,'37 DAS Bolt'!G97,'37 DAS Bolt'!G132,'37 DAS Bolt'!G167)/COUNT('37 DAS Bolt'!G29,'37 DAS Bolt'!G63,'37 DAS Bolt'!G97,'37 DAS Bolt'!G132,'37 DAS Bolt'!G167)^0.5</f>
        <v>2.9899832775452195E-4</v>
      </c>
    </row>
    <row r="57" spans="1:9" x14ac:dyDescent="0.25">
      <c r="A57" t="s">
        <v>34</v>
      </c>
      <c r="D57">
        <f>AVERAGE('23 DAS'!G30,'23 DAS'!G49,'23 DAS'!G68,'23 DAS'!G88,'23 DAS'!G108)</f>
        <v>3.1999999999999807E-4</v>
      </c>
      <c r="E57">
        <f>STDEV('23 DAS'!G30,'23 DAS'!G49,'23 DAS'!G68,'23 DAS'!G88,'23 DAS'!G108)/COUNT('23 DAS'!G30,'23 DAS'!G49,'23 DAS'!G68,'23 DAS'!G88,'23 DAS'!G108)^0.5</f>
        <v>6.6332495807110741E-5</v>
      </c>
      <c r="F57">
        <f>AVERAGE('29 DAS'!G30,'29 DAS'!G57,'29 DAS'!G84,'29 DAS'!G112,'29 DAS'!G140)</f>
        <v>1.4599999999999947E-3</v>
      </c>
      <c r="G57">
        <f>STDEV('29 DAS'!G30,'29 DAS'!G57,'29 DAS'!G84,'29 DAS'!G112,'29 DAS'!G140)/COUNT('29 DAS'!G30,'29 DAS'!G57,'29 DAS'!G84,'29 DAS'!G112,'29 DAS'!G140)^0.5</f>
        <v>3.2186953878862376E-4</v>
      </c>
      <c r="H57">
        <f>AVERAGE('37 DAS Bolt'!G30,'37 DAS Bolt'!G64,'37 DAS Bolt'!G98,'37 DAS Bolt'!G133,'37 DAS Bolt'!G168)</f>
        <v>8.7599999999999675E-3</v>
      </c>
      <c r="I57">
        <f>STDEV('37 DAS Bolt'!G30,'37 DAS Bolt'!G64,'37 DAS Bolt'!G98,'37 DAS Bolt'!G133,'37 DAS Bolt'!G168)/COUNT('37 DAS Bolt'!G30,'37 DAS Bolt'!G64,'37 DAS Bolt'!G98,'37 DAS Bolt'!G133,'37 DAS Bolt'!G168)^0.5</f>
        <v>7.2567210226106963E-4</v>
      </c>
    </row>
    <row r="58" spans="1:9" x14ac:dyDescent="0.25">
      <c r="A58" t="s">
        <v>35</v>
      </c>
      <c r="F58">
        <f>AVERAGE('29 DAS'!G31,'29 DAS'!G58,'29 DAS'!G85,'29 DAS'!G113,'29 DAS'!G141)</f>
        <v>1.2399999999999744E-3</v>
      </c>
      <c r="G58">
        <f>STDEV('29 DAS'!G31,'29 DAS'!G58,'29 DAS'!G85,'29 DAS'!G113,'29 DAS'!G141)/COUNT('29 DAS'!G31,'29 DAS'!G58,'29 DAS'!G85,'29 DAS'!G113,'29 DAS'!G141)^0.5</f>
        <v>2.1817424229269027E-4</v>
      </c>
      <c r="H58">
        <f>AVERAGE('37 DAS Bolt'!G31,'37 DAS Bolt'!G65,'37 DAS Bolt'!G99,'37 DAS Bolt'!G134,'37 DAS Bolt'!G169)</f>
        <v>8.200000000000018E-3</v>
      </c>
      <c r="I58">
        <f>STDEV('37 DAS Bolt'!G31,'37 DAS Bolt'!G65,'37 DAS Bolt'!G99,'37 DAS Bolt'!G134,'37 DAS Bolt'!G169)/COUNT('37 DAS Bolt'!G31,'37 DAS Bolt'!G65,'37 DAS Bolt'!G99,'37 DAS Bolt'!G134,'37 DAS Bolt'!G169)^0.5</f>
        <v>3.9623225512317665E-4</v>
      </c>
    </row>
    <row r="59" spans="1:9" x14ac:dyDescent="0.25">
      <c r="A59" t="s">
        <v>36</v>
      </c>
      <c r="F59">
        <f>AVERAGE('29 DAS'!G32,'29 DAS'!G59,'29 DAS'!G86,'29 DAS'!G114,'29 DAS'!G142)</f>
        <v>9.4000000000002968E-4</v>
      </c>
      <c r="G59">
        <f>STDEV('29 DAS'!G32,'29 DAS'!G59,'29 DAS'!G86,'29 DAS'!G114,'29 DAS'!G142)/COUNT('29 DAS'!G32,'29 DAS'!G59,'29 DAS'!G86,'29 DAS'!G114,'29 DAS'!G142)^0.5</f>
        <v>1.5999999999999137E-4</v>
      </c>
      <c r="H59">
        <f>AVERAGE('37 DAS Bolt'!G32,'37 DAS Bolt'!G66,'37 DAS Bolt'!G100,'37 DAS Bolt'!G135,'37 DAS Bolt'!G170)</f>
        <v>6.8999999999999947E-3</v>
      </c>
      <c r="I59">
        <f>STDEV('37 DAS Bolt'!G32,'37 DAS Bolt'!G66,'37 DAS Bolt'!G100,'37 DAS Bolt'!G135,'37 DAS Bolt'!G170)/COUNT('37 DAS Bolt'!G32,'37 DAS Bolt'!G66,'37 DAS Bolt'!G100,'37 DAS Bolt'!G135,'37 DAS Bolt'!G170)^0.5</f>
        <v>4.9899899799496993E-4</v>
      </c>
    </row>
    <row r="60" spans="1:9" x14ac:dyDescent="0.25">
      <c r="A60" t="s">
        <v>37</v>
      </c>
      <c r="F60">
        <f>AVERAGE('29 DAS'!G33,'29 DAS'!G60,'29 DAS'!G87,'29 DAS'!G115,'29 DAS'!G143)</f>
        <v>8.3999999999999635E-4</v>
      </c>
      <c r="G60">
        <f>STDEV('29 DAS'!G33,'29 DAS'!G60,'29 DAS'!G87,'29 DAS'!G115,'29 DAS'!G143)/COUNT('29 DAS'!G33,'29 DAS'!G60,'29 DAS'!G87,'29 DAS'!G115,'29 DAS'!G143)^0.5</f>
        <v>6.7823299831248484E-5</v>
      </c>
      <c r="H60">
        <f>AVERAGE('37 DAS Bolt'!G33,'37 DAS Bolt'!G67,'37 DAS Bolt'!G101,'37 DAS Bolt'!G136,'37 DAS Bolt'!G171)</f>
        <v>6.6199999999999922E-3</v>
      </c>
      <c r="I60">
        <f>STDEV('37 DAS Bolt'!G33,'37 DAS Bolt'!G67,'37 DAS Bolt'!G101,'37 DAS Bolt'!G136,'37 DAS Bolt'!G171)/COUNT('37 DAS Bolt'!G33,'37 DAS Bolt'!G67,'37 DAS Bolt'!G101,'37 DAS Bolt'!G136,'37 DAS Bolt'!G171)^0.5</f>
        <v>4.9436828377232424E-4</v>
      </c>
    </row>
    <row r="61" spans="1:9" x14ac:dyDescent="0.25">
      <c r="A61" t="s">
        <v>38</v>
      </c>
      <c r="F61">
        <f>AVERAGE('29 DAS'!G34,'29 DAS'!G61,'29 DAS'!G88,'29 DAS'!G116,'29 DAS'!G144)</f>
        <v>1.5600000000000058E-3</v>
      </c>
      <c r="G61">
        <f>STDEV('29 DAS'!G34,'29 DAS'!G61,'29 DAS'!G88,'29 DAS'!G116,'29 DAS'!G144)/COUNT('29 DAS'!G34,'29 DAS'!G61,'29 DAS'!G88,'29 DAS'!G116,'29 DAS'!G144)^0.5</f>
        <v>7.6850504227364482E-4</v>
      </c>
      <c r="H61">
        <f>AVERAGE('37 DAS Bolt'!G34,'37 DAS Bolt'!G68,'37 DAS Bolt'!G102,'37 DAS Bolt'!G137,'37 DAS Bolt'!G172)</f>
        <v>5.5399999999999894E-3</v>
      </c>
      <c r="I61">
        <f>STDEV('37 DAS Bolt'!G34,'37 DAS Bolt'!G68,'37 DAS Bolt'!G102,'37 DAS Bolt'!G137,'37 DAS Bolt'!G172)/COUNT('37 DAS Bolt'!G34,'37 DAS Bolt'!G68,'37 DAS Bolt'!G102,'37 DAS Bolt'!G137,'37 DAS Bolt'!G172)^0.5</f>
        <v>2.5612496949731E-4</v>
      </c>
    </row>
    <row r="62" spans="1:9" x14ac:dyDescent="0.25">
      <c r="A62" t="s">
        <v>39</v>
      </c>
      <c r="F62">
        <f>AVERAGE('29 DAS'!G35,'29 DAS'!G62,'29 DAS'!G89,'29 DAS'!G117,'29 DAS'!G145)</f>
        <v>7.3999999999998514E-4</v>
      </c>
      <c r="G62">
        <f>STDEV('29 DAS'!G35,'29 DAS'!G62,'29 DAS'!G89,'29 DAS'!G117,'29 DAS'!G145)/COUNT('29 DAS'!G35,'29 DAS'!G62,'29 DAS'!G89,'29 DAS'!G117,'29 DAS'!G145)^0.5</f>
        <v>5.0990195135920055E-5</v>
      </c>
      <c r="H62">
        <f>AVERAGE('37 DAS Bolt'!G35,'37 DAS Bolt'!G69,'37 DAS Bolt'!G103,'37 DAS Bolt'!G138,'37 DAS Bolt'!G173)</f>
        <v>4.4599999999999527E-3</v>
      </c>
      <c r="I62">
        <f>STDEV('37 DAS Bolt'!G35,'37 DAS Bolt'!G69,'37 DAS Bolt'!G103,'37 DAS Bolt'!G138,'37 DAS Bolt'!G173)/COUNT('37 DAS Bolt'!G35,'37 DAS Bolt'!G69,'37 DAS Bolt'!G103,'37 DAS Bolt'!G138,'37 DAS Bolt'!G173)^0.5</f>
        <v>4.0447496832314952E-4</v>
      </c>
    </row>
    <row r="63" spans="1:9" x14ac:dyDescent="0.25">
      <c r="A63" t="s">
        <v>40</v>
      </c>
      <c r="F63">
        <f>AVERAGE('29 DAS'!G36,'29 DAS'!G63,'29 DAS'!G90,'29 DAS'!G118,'29 DAS'!G146)</f>
        <v>6.8000000000000287E-4</v>
      </c>
      <c r="G63">
        <f>STDEV('29 DAS'!G36,'29 DAS'!G63,'29 DAS'!G90,'29 DAS'!G118,'29 DAS'!G146)/COUNT('29 DAS'!G36,'29 DAS'!G63,'29 DAS'!G90,'29 DAS'!G118,'29 DAS'!G146)^0.5</f>
        <v>1.240967364599092E-4</v>
      </c>
      <c r="H63">
        <f>AVERAGE('37 DAS Bolt'!G36,'37 DAS Bolt'!G70,'37 DAS Bolt'!G104,'37 DAS Bolt'!G139,'37 DAS Bolt'!G174)</f>
        <v>3.4199999999999786E-3</v>
      </c>
      <c r="I63">
        <f>STDEV('37 DAS Bolt'!G36,'37 DAS Bolt'!G70,'37 DAS Bolt'!G104,'37 DAS Bolt'!G139,'37 DAS Bolt'!G174)/COUNT('37 DAS Bolt'!G36,'37 DAS Bolt'!G70,'37 DAS Bolt'!G104,'37 DAS Bolt'!G139,'37 DAS Bolt'!G174)^0.5</f>
        <v>1.7720045146669215E-4</v>
      </c>
    </row>
    <row r="64" spans="1:9" x14ac:dyDescent="0.25">
      <c r="A64" t="s">
        <v>41</v>
      </c>
      <c r="F64">
        <f>AVERAGE('29 DAS'!G37,'29 DAS'!G64,'29 DAS'!G91,'29 DAS'!G119,'29 DAS'!G147)</f>
        <v>7.0000000000000617E-4</v>
      </c>
      <c r="G64">
        <f>STDEV('29 DAS'!G37,'29 DAS'!G64,'29 DAS'!G91,'29 DAS'!G119,'29 DAS'!G147)/COUNT('29 DAS'!G37,'29 DAS'!G64,'29 DAS'!G91,'29 DAS'!G119,'29 DAS'!G147)^0.5</f>
        <v>1.3540064007727844E-4</v>
      </c>
      <c r="H64">
        <f>AVERAGE('37 DAS Bolt'!G37,'37 DAS Bolt'!G71,'37 DAS Bolt'!G105,'37 DAS Bolt'!G140,'37 DAS Bolt'!G175)</f>
        <v>2.6200000000000225E-3</v>
      </c>
      <c r="I64">
        <f>STDEV('37 DAS Bolt'!G37,'37 DAS Bolt'!G71,'37 DAS Bolt'!G105,'37 DAS Bolt'!G140,'37 DAS Bolt'!G175)/COUNT('37 DAS Bolt'!G37,'37 DAS Bolt'!G71,'37 DAS Bolt'!G105,'37 DAS Bolt'!G140,'37 DAS Bolt'!G175)^0.5</f>
        <v>2.4372115213909114E-4</v>
      </c>
    </row>
    <row r="65" spans="1:20" x14ac:dyDescent="0.25">
      <c r="A65" t="s">
        <v>42</v>
      </c>
      <c r="F65">
        <f>AVERAGE('29 DAS'!G38,'29 DAS'!G65,'29 DAS'!G92,'29 DAS'!G120,'29 DAS'!G148)</f>
        <v>7.5000000000002842E-4</v>
      </c>
      <c r="G65">
        <f>STDEV('29 DAS'!G38,'29 DAS'!G65,'29 DAS'!G92,'29 DAS'!G120,'29 DAS'!G148)/COUNT('29 DAS'!G38,'29 DAS'!G65,'29 DAS'!G92,'29 DAS'!G120,'29 DAS'!G148)^0.5</f>
        <v>1.4999999999998345E-4</v>
      </c>
      <c r="H65">
        <f>AVERAGE('37 DAS Bolt'!G38,'37 DAS Bolt'!G72,'37 DAS Bolt'!G106,'37 DAS Bolt'!G141,'37 DAS Bolt'!G176)</f>
        <v>2.2800000000000155E-3</v>
      </c>
      <c r="I65">
        <f>STDEV('37 DAS Bolt'!G38,'37 DAS Bolt'!G72,'37 DAS Bolt'!G106,'37 DAS Bolt'!G141,'37 DAS Bolt'!G176)/COUNT('37 DAS Bolt'!G38,'37 DAS Bolt'!G72,'37 DAS Bolt'!G106,'37 DAS Bolt'!G141,'37 DAS Bolt'!G176)^0.5</f>
        <v>1.4628738838328231E-4</v>
      </c>
    </row>
    <row r="66" spans="1:20" x14ac:dyDescent="0.25">
      <c r="A66" t="s">
        <v>44</v>
      </c>
      <c r="H66">
        <f>AVERAGE('37 DAS Bolt'!G39,'37 DAS Bolt'!G73,'37 DAS Bolt'!G107,'37 DAS Bolt'!G142,'37 DAS Bolt'!G177)</f>
        <v>1.34000000000003E-3</v>
      </c>
      <c r="I66">
        <f>STDEV('37 DAS Bolt'!G39,'37 DAS Bolt'!G73,'37 DAS Bolt'!G107,'37 DAS Bolt'!G142,'37 DAS Bolt'!G177)/COUNT('37 DAS Bolt'!G39,'37 DAS Bolt'!G73,'37 DAS Bolt'!G107,'37 DAS Bolt'!G142,'37 DAS Bolt'!G177)^0.5</f>
        <v>1.9899748742132102E-4</v>
      </c>
    </row>
    <row r="67" spans="1:20" x14ac:dyDescent="0.25">
      <c r="A67" t="s">
        <v>45</v>
      </c>
      <c r="H67">
        <f>AVERAGE('37 DAS Bolt'!G40,'37 DAS Bolt'!G74,'37 DAS Bolt'!G108,'37 DAS Bolt'!G143,'37 DAS Bolt'!G178)</f>
        <v>9.2000000000000968E-4</v>
      </c>
      <c r="I67">
        <f>STDEV('37 DAS Bolt'!G40,'37 DAS Bolt'!G74,'37 DAS Bolt'!G108,'37 DAS Bolt'!G143,'37 DAS Bolt'!G178)/COUNT('37 DAS Bolt'!G40,'37 DAS Bolt'!G74,'37 DAS Bolt'!G108,'37 DAS Bolt'!G143,'37 DAS Bolt'!G178)^0.5</f>
        <v>9.6953597148315894E-5</v>
      </c>
    </row>
    <row r="68" spans="1:20" x14ac:dyDescent="0.25">
      <c r="A68" t="s">
        <v>46</v>
      </c>
      <c r="H68">
        <f>AVERAGE('37 DAS Bolt'!G41,'37 DAS Bolt'!G75,'37 DAS Bolt'!G109,'37 DAS Bolt'!G144,'37 DAS Bolt'!G179)</f>
        <v>5.6000000000000494E-4</v>
      </c>
      <c r="I68">
        <f>STDEV('37 DAS Bolt'!G41,'37 DAS Bolt'!G75,'37 DAS Bolt'!G109,'37 DAS Bolt'!G144,'37 DAS Bolt'!G179)/COUNT('37 DAS Bolt'!G41,'37 DAS Bolt'!G75,'37 DAS Bolt'!G109,'37 DAS Bolt'!G144,'37 DAS Bolt'!G179)^0.5</f>
        <v>7.4833147735479483E-5</v>
      </c>
    </row>
    <row r="69" spans="1:20" x14ac:dyDescent="0.25">
      <c r="A69" t="s">
        <v>47</v>
      </c>
      <c r="H69">
        <f>AVERAGE('37 DAS Bolt'!G42,'37 DAS Bolt'!G76,'37 DAS Bolt'!G110,'37 DAS Bolt'!G145,'37 DAS Bolt'!G180)</f>
        <v>4.2499999999998095E-4</v>
      </c>
      <c r="I69">
        <f>STDEV('37 DAS Bolt'!G42,'37 DAS Bolt'!G76,'37 DAS Bolt'!G110,'37 DAS Bolt'!G145,'37 DAS Bolt'!G180)/COUNT('37 DAS Bolt'!G42,'37 DAS Bolt'!G76,'37 DAS Bolt'!G110,'37 DAS Bolt'!G145,'37 DAS Bolt'!G180)^0.5</f>
        <v>1.3149778198384108E-4</v>
      </c>
    </row>
    <row r="70" spans="1:20" x14ac:dyDescent="0.25">
      <c r="A70" t="s">
        <v>51</v>
      </c>
      <c r="H70">
        <f>AVERAGE('37 DAS Bolt'!G43,'37 DAS Bolt'!G77,'37 DAS Bolt'!G111,'37 DAS Bolt'!G146,'37 DAS Bolt'!G181)</f>
        <v>2.0000000000001497E-4</v>
      </c>
      <c r="I70">
        <f>STDEV('37 DAS Bolt'!G43,'37 DAS Bolt'!G77,'37 DAS Bolt'!G111,'37 DAS Bolt'!G146,'37 DAS Bolt'!G181)/COUNT('37 DAS Bolt'!G43,'37 DAS Bolt'!G77,'37 DAS Bolt'!G111,'37 DAS Bolt'!G146,'37 DAS Bolt'!G181)^0.5</f>
        <v>5.7735026918956222E-5</v>
      </c>
    </row>
    <row r="71" spans="1:20" x14ac:dyDescent="0.25">
      <c r="A71" t="s">
        <v>52</v>
      </c>
      <c r="H71">
        <f>AVERAGE('37 DAS Bolt'!G44,'37 DAS Bolt'!G78,'37 DAS Bolt'!G112,'37 DAS Bolt'!G147,'37 DAS Bolt'!G182)</f>
        <v>1.9999999999997797E-4</v>
      </c>
      <c r="I71" t="e">
        <f>STDEV('37 DAS Bolt'!G44,'37 DAS Bolt'!G78,'37 DAS Bolt'!G112,'37 DAS Bolt'!G147,'37 DAS Bolt'!G182)/COUNT('37 DAS Bolt'!G44,'37 DAS Bolt'!G78,'37 DAS Bolt'!G112,'37 DAS Bolt'!G147,'37 DAS Bolt'!G182)^0.5</f>
        <v>#DIV/0!</v>
      </c>
    </row>
    <row r="75" spans="1:20" x14ac:dyDescent="0.25">
      <c r="A75" s="3" t="s">
        <v>57</v>
      </c>
    </row>
    <row r="77" spans="1:20" x14ac:dyDescent="0.25">
      <c r="A77" t="s">
        <v>60</v>
      </c>
      <c r="B77" s="10">
        <v>18</v>
      </c>
      <c r="C77" s="10"/>
      <c r="D77" s="10">
        <v>23</v>
      </c>
      <c r="E77" s="10"/>
      <c r="F77" s="10">
        <v>29</v>
      </c>
      <c r="G77" s="10"/>
      <c r="H77" s="10">
        <v>37</v>
      </c>
      <c r="I77" s="10"/>
      <c r="J77" s="6"/>
      <c r="L77" t="s">
        <v>60</v>
      </c>
      <c r="M77" s="10">
        <v>18</v>
      </c>
      <c r="N77" s="10"/>
      <c r="O77" s="10">
        <v>23</v>
      </c>
      <c r="P77" s="10"/>
      <c r="Q77" s="10">
        <v>29</v>
      </c>
      <c r="R77" s="10"/>
      <c r="S77" s="10">
        <v>37</v>
      </c>
      <c r="T77" s="10"/>
    </row>
    <row r="78" spans="1:20" x14ac:dyDescent="0.25">
      <c r="A78" t="s">
        <v>61</v>
      </c>
      <c r="B78" s="10">
        <f>B77*(22-3)</f>
        <v>342</v>
      </c>
      <c r="C78" s="10"/>
      <c r="D78" s="10">
        <f>D77*(22-3)</f>
        <v>437</v>
      </c>
      <c r="E78" s="10"/>
      <c r="F78" s="10">
        <f>F77*(22-3)</f>
        <v>551</v>
      </c>
      <c r="G78" s="10"/>
      <c r="H78" s="10">
        <f>H77*(22-3)</f>
        <v>703</v>
      </c>
      <c r="I78" s="10"/>
      <c r="J78" s="6"/>
      <c r="L78" t="s">
        <v>61</v>
      </c>
      <c r="M78" s="10">
        <f>M77*(22-3)</f>
        <v>342</v>
      </c>
      <c r="N78" s="10"/>
      <c r="O78" s="10">
        <f>O77*(22-3)</f>
        <v>437</v>
      </c>
      <c r="P78" s="10"/>
      <c r="Q78" s="10">
        <f>Q77*(22-3)</f>
        <v>551</v>
      </c>
      <c r="R78" s="10"/>
      <c r="S78" s="10">
        <f>S77*(22-3)</f>
        <v>703</v>
      </c>
      <c r="T78" s="10"/>
    </row>
    <row r="79" spans="1:20" x14ac:dyDescent="0.25">
      <c r="C79" t="s">
        <v>63</v>
      </c>
      <c r="E79" t="s">
        <v>63</v>
      </c>
      <c r="G79" t="s">
        <v>63</v>
      </c>
      <c r="I79" t="s">
        <v>63</v>
      </c>
      <c r="L79" t="s">
        <v>68</v>
      </c>
      <c r="M79">
        <v>5</v>
      </c>
      <c r="O79">
        <v>6</v>
      </c>
      <c r="Q79">
        <v>9</v>
      </c>
      <c r="S79">
        <v>14</v>
      </c>
    </row>
    <row r="80" spans="1:20" x14ac:dyDescent="0.25">
      <c r="A80" t="s">
        <v>14</v>
      </c>
      <c r="B80">
        <f>AVERAGE('18 DAS'!I16,'18 DAS'!I29,'18 DAS'!I42,'18 DAS'!I56,'18 DAS'!I70)</f>
        <v>7.4259399999999998</v>
      </c>
      <c r="C80">
        <f>STDEV('18 DAS'!I16,'18 DAS'!I29,'18 DAS'!I42,'18 DAS'!I56,'18 DAS'!I70)/COUNT('18 DAS'!I16,'18 DAS'!I29,'18 DAS'!I42,'18 DAS'!I56,'18 DAS'!I70)^0.5</f>
        <v>0.60449043631805954</v>
      </c>
      <c r="D80">
        <f>AVERAGE('23 DAS'!I16,'23 DAS'!I35,'23 DAS'!I54,'23 DAS'!I74,'23 DAS'!I94)</f>
        <v>7.4405000000000001</v>
      </c>
      <c r="E80">
        <f>STDEV('23 DAS'!I16,'23 DAS'!I35,'23 DAS'!I54,'23 DAS'!I74,'23 DAS'!I94)/COUNT('23 DAS'!I16,'23 DAS'!I35,'23 DAS'!I54,'23 DAS'!I74,'23 DAS'!I94)^0.5</f>
        <v>0.30741664236016891</v>
      </c>
      <c r="F80">
        <f>AVERAGE('29 DAS'!I16,'29 DAS'!I43,'29 DAS'!I70,'29 DAS'!I98,'29 DAS'!I126)</f>
        <v>7.6943599999999988</v>
      </c>
      <c r="G80">
        <f>STDEV('29 DAS'!I16,'29 DAS'!I43,'29 DAS'!I70,'29 DAS'!I98,'29 DAS'!I126)/COUNT('29 DAS'!I16,'29 DAS'!I43,'29 DAS'!I70,'29 DAS'!I98,'29 DAS'!I126)^0.5</f>
        <v>0.55396145678197461</v>
      </c>
      <c r="H80">
        <f>AVERAGE('37 DAS Bolt'!I16,'37 DAS Bolt'!I50,'37 DAS Bolt'!I84,'37 DAS Bolt'!I119,'37 DAS Bolt'!I154)</f>
        <v>6.0149200000000009</v>
      </c>
      <c r="I80">
        <f>STDEV('37 DAS Bolt'!I16,'37 DAS Bolt'!I50,'37 DAS Bolt'!I84,'37 DAS Bolt'!I119,'37 DAS Bolt'!I154)/COUNT('37 DAS Bolt'!I16,'37 DAS Bolt'!I50,'37 DAS Bolt'!I84,'37 DAS Bolt'!I119,'37 DAS Bolt'!I154)^0.5</f>
        <v>1.5556994293243149</v>
      </c>
      <c r="L80">
        <v>1</v>
      </c>
      <c r="M80">
        <v>10</v>
      </c>
      <c r="N80">
        <f>B80*COS(M80/180*3.142)</f>
        <v>7.3130941016651487</v>
      </c>
      <c r="O80">
        <v>10</v>
      </c>
      <c r="P80">
        <f>D80*COS(O80/180*3.142)</f>
        <v>7.3274328453286106</v>
      </c>
      <c r="Q80">
        <v>10</v>
      </c>
      <c r="R80">
        <f>F80*COS(Q80/180*3.142)</f>
        <v>7.5774351438455261</v>
      </c>
      <c r="S80">
        <v>10</v>
      </c>
      <c r="T80">
        <f>H80*COS(S80/180*3.142)</f>
        <v>5.9235162112793462</v>
      </c>
    </row>
    <row r="81" spans="1:20" x14ac:dyDescent="0.25">
      <c r="A81" t="s">
        <v>15</v>
      </c>
      <c r="B81">
        <f>AVERAGE('18 DAS'!I17,'18 DAS'!I30,'18 DAS'!I43,'18 DAS'!I57,'18 DAS'!I71)</f>
        <v>8.5604399999999998</v>
      </c>
      <c r="C81">
        <f>STDEV('18 DAS'!I17,'18 DAS'!I30,'18 DAS'!I43,'18 DAS'!I57,'18 DAS'!I71)/COUNT('18 DAS'!I17,'18 DAS'!I30,'18 DAS'!I43,'18 DAS'!I57,'18 DAS'!I71)^0.5</f>
        <v>0.8984609649840104</v>
      </c>
      <c r="D81">
        <f>AVERAGE('23 DAS'!I17,'23 DAS'!I36,'23 DAS'!I55,'23 DAS'!I75,'23 DAS'!I95)</f>
        <v>8.1999999999999993</v>
      </c>
      <c r="E81">
        <f>STDEV('23 DAS'!I17,'23 DAS'!I36,'23 DAS'!I55,'23 DAS'!I75,'23 DAS'!I95)/COUNT('23 DAS'!I17,'23 DAS'!I36,'23 DAS'!I55,'23 DAS'!I75,'23 DAS'!I95)^0.5</f>
        <v>0.40441102977045512</v>
      </c>
      <c r="F81">
        <f>AVERAGE('29 DAS'!I17,'29 DAS'!I44,'29 DAS'!I71,'29 DAS'!I99,'29 DAS'!I127)</f>
        <v>7.5156200000000002</v>
      </c>
      <c r="G81">
        <f>STDEV('29 DAS'!I17,'29 DAS'!I44,'29 DAS'!I71,'29 DAS'!I99,'29 DAS'!I127)/COUNT('29 DAS'!I17,'29 DAS'!I44,'29 DAS'!I71,'29 DAS'!I99,'29 DAS'!I127)^0.5</f>
        <v>0.5460348701319343</v>
      </c>
      <c r="H81">
        <f>AVERAGE('37 DAS Bolt'!I17,'37 DAS Bolt'!I51,'37 DAS Bolt'!I85,'37 DAS Bolt'!I120,'37 DAS Bolt'!I155)</f>
        <v>8.3366199999999999</v>
      </c>
      <c r="I81">
        <f>STDEV('37 DAS Bolt'!I17,'37 DAS Bolt'!I51,'37 DAS Bolt'!I85,'37 DAS Bolt'!I120,'37 DAS Bolt'!I155)/COUNT('37 DAS Bolt'!I17,'37 DAS Bolt'!I51,'37 DAS Bolt'!I85,'37 DAS Bolt'!I120,'37 DAS Bolt'!I155)^0.5</f>
        <v>0.9139642943791626</v>
      </c>
      <c r="L81">
        <v>2</v>
      </c>
      <c r="M81">
        <v>10</v>
      </c>
      <c r="N81">
        <f t="shared" ref="N81:N88" si="0">B81*COS(M81/180*3.142)</f>
        <v>8.4303540389039515</v>
      </c>
      <c r="O81">
        <v>10</v>
      </c>
      <c r="P81">
        <f t="shared" ref="P81:P94" si="1">D81*COS(O81/180*3.142)</f>
        <v>8.0753913489274378</v>
      </c>
      <c r="Q81">
        <v>10</v>
      </c>
      <c r="R81">
        <f t="shared" ref="R81:R102" si="2">F81*COS(Q81/180*3.142)</f>
        <v>7.4014113085153701</v>
      </c>
      <c r="S81">
        <v>10</v>
      </c>
      <c r="T81">
        <f t="shared" ref="T81:T108" si="3">H81*COS(S81/180*3.142)</f>
        <v>8.2099352472311544</v>
      </c>
    </row>
    <row r="82" spans="1:20" x14ac:dyDescent="0.25">
      <c r="A82" t="s">
        <v>16</v>
      </c>
      <c r="B82">
        <f>AVERAGE('18 DAS'!I18,'18 DAS'!I31,'18 DAS'!I44,'18 DAS'!I58,'18 DAS'!I72)</f>
        <v>25.777539999999998</v>
      </c>
      <c r="C82">
        <f>STDEV('18 DAS'!I18,'18 DAS'!I31,'18 DAS'!I44,'18 DAS'!I58,'18 DAS'!I72)/COUNT('18 DAS'!I18,'18 DAS'!I31,'18 DAS'!I44,'18 DAS'!I58,'18 DAS'!I72)^0.5</f>
        <v>1.9090653851034054</v>
      </c>
      <c r="D82">
        <f>AVERAGE('23 DAS'!I18,'23 DAS'!I37,'23 DAS'!I56,'23 DAS'!I76,'23 DAS'!I96)</f>
        <v>41.031999999999996</v>
      </c>
      <c r="E82">
        <f>STDEV('23 DAS'!I18,'23 DAS'!I37,'23 DAS'!I56,'23 DAS'!I76,'23 DAS'!I96)/COUNT('23 DAS'!I18,'23 DAS'!I37,'23 DAS'!I56,'23 DAS'!I76,'23 DAS'!I96)^0.5</f>
        <v>1.6617977999744726</v>
      </c>
      <c r="F82">
        <f>AVERAGE('29 DAS'!I18,'29 DAS'!I45,'29 DAS'!I72,'29 DAS'!I100,'29 DAS'!I128)</f>
        <v>33.109380000000002</v>
      </c>
      <c r="G82">
        <f>STDEV('29 DAS'!I18,'29 DAS'!I45,'29 DAS'!I72,'29 DAS'!I100,'29 DAS'!I128)/COUNT('29 DAS'!I18,'29 DAS'!I45,'29 DAS'!I72,'29 DAS'!I100,'29 DAS'!I128)^0.5</f>
        <v>2.0094526815528799</v>
      </c>
      <c r="H82">
        <f>AVERAGE('37 DAS Bolt'!I18,'37 DAS Bolt'!I52,'37 DAS Bolt'!I86,'37 DAS Bolt'!I121,'37 DAS Bolt'!I156)</f>
        <v>41.167400000000001</v>
      </c>
      <c r="I82">
        <f>STDEV('37 DAS Bolt'!I18,'37 DAS Bolt'!I52,'37 DAS Bolt'!I86,'37 DAS Bolt'!I121,'37 DAS Bolt'!I156)/COUNT('37 DAS Bolt'!I18,'37 DAS Bolt'!I52,'37 DAS Bolt'!I86,'37 DAS Bolt'!I121,'37 DAS Bolt'!I156)^0.5</f>
        <v>1.6785184887274844</v>
      </c>
      <c r="L82">
        <v>3</v>
      </c>
      <c r="M82">
        <v>10</v>
      </c>
      <c r="N82">
        <f t="shared" si="0"/>
        <v>25.385819940564755</v>
      </c>
      <c r="O82">
        <v>10</v>
      </c>
      <c r="P82">
        <f t="shared" si="1"/>
        <v>40.408470466974464</v>
      </c>
      <c r="Q82">
        <v>10</v>
      </c>
      <c r="R82">
        <f t="shared" si="2"/>
        <v>32.606244002481851</v>
      </c>
      <c r="S82">
        <v>10</v>
      </c>
      <c r="T82">
        <f t="shared" si="3"/>
        <v>40.541812904614076</v>
      </c>
    </row>
    <row r="83" spans="1:20" x14ac:dyDescent="0.25">
      <c r="A83" t="s">
        <v>17</v>
      </c>
      <c r="B83">
        <f>AVERAGE('18 DAS'!I19,'18 DAS'!I32,'18 DAS'!I45,'18 DAS'!I59,'18 DAS'!I73)</f>
        <v>27.387179999999994</v>
      </c>
      <c r="C83">
        <f>STDEV('18 DAS'!I19,'18 DAS'!I32,'18 DAS'!I45,'18 DAS'!I59,'18 DAS'!I73)/COUNT('18 DAS'!I19,'18 DAS'!I32,'18 DAS'!I45,'18 DAS'!I59,'18 DAS'!I73)^0.5</f>
        <v>1.9078103945099127</v>
      </c>
      <c r="D83">
        <f>AVERAGE('23 DAS'!I19,'23 DAS'!I38,'23 DAS'!I57,'23 DAS'!I77,'23 DAS'!I97)</f>
        <v>37.275480000000002</v>
      </c>
      <c r="E83">
        <f>STDEV('23 DAS'!I19,'23 DAS'!I38,'23 DAS'!I57,'23 DAS'!I77,'23 DAS'!I97)/COUNT('23 DAS'!I19,'23 DAS'!I38,'23 DAS'!I57,'23 DAS'!I77,'23 DAS'!I97)^0.5</f>
        <v>1.4166962202250704</v>
      </c>
      <c r="F83">
        <f>AVERAGE('29 DAS'!I19,'29 DAS'!I46,'29 DAS'!I73,'29 DAS'!I101,'29 DAS'!I129)</f>
        <v>37.049959999999999</v>
      </c>
      <c r="G83">
        <f>STDEV('29 DAS'!I19,'29 DAS'!I46,'29 DAS'!I73,'29 DAS'!I101,'29 DAS'!I129)/COUNT('29 DAS'!I19,'29 DAS'!I46,'29 DAS'!I73,'29 DAS'!I101,'29 DAS'!I129)^0.5</f>
        <v>2.0104151771711183</v>
      </c>
      <c r="H83">
        <f>AVERAGE('37 DAS Bolt'!I19,'37 DAS Bolt'!I53,'37 DAS Bolt'!I87,'37 DAS Bolt'!I122,'37 DAS Bolt'!I157)</f>
        <v>55.856399999999994</v>
      </c>
      <c r="I83">
        <f>STDEV('37 DAS Bolt'!I19,'37 DAS Bolt'!I53,'37 DAS Bolt'!I87,'37 DAS Bolt'!I122,'37 DAS Bolt'!I157)/COUNT('37 DAS Bolt'!I19,'37 DAS Bolt'!I53,'37 DAS Bolt'!I87,'37 DAS Bolt'!I122,'37 DAS Bolt'!I157)^0.5</f>
        <v>17.740366898207046</v>
      </c>
      <c r="L83">
        <v>4</v>
      </c>
      <c r="M83">
        <v>10</v>
      </c>
      <c r="N83">
        <f t="shared" si="0"/>
        <v>26.970999566282746</v>
      </c>
      <c r="O83">
        <v>10</v>
      </c>
      <c r="P83">
        <f t="shared" si="1"/>
        <v>36.709035209648512</v>
      </c>
      <c r="Q83">
        <v>10</v>
      </c>
      <c r="R83">
        <f t="shared" si="2"/>
        <v>36.486942251476542</v>
      </c>
      <c r="S83">
        <v>10</v>
      </c>
      <c r="T83">
        <f t="shared" si="3"/>
        <v>55.007596261247627</v>
      </c>
    </row>
    <row r="84" spans="1:20" x14ac:dyDescent="0.25">
      <c r="A84" t="s">
        <v>18</v>
      </c>
      <c r="B84">
        <f>AVERAGE('18 DAS'!I20,'18 DAS'!I33,'18 DAS'!I46,'18 DAS'!I60,'18 DAS'!I74)</f>
        <v>30.83052</v>
      </c>
      <c r="C84">
        <f>STDEV('18 DAS'!I20,'18 DAS'!I33,'18 DAS'!I46,'18 DAS'!I60,'18 DAS'!I74)/COUNT('18 DAS'!I20,'18 DAS'!I33,'18 DAS'!I46,'18 DAS'!I60,'18 DAS'!I74)^0.5</f>
        <v>1.8180897415694273</v>
      </c>
      <c r="D84">
        <f>AVERAGE('23 DAS'!I20,'23 DAS'!I39,'23 DAS'!I58,'23 DAS'!I78,'23 DAS'!I98)</f>
        <v>73.526719999999997</v>
      </c>
      <c r="E84">
        <f>STDEV('23 DAS'!I20,'23 DAS'!I39,'23 DAS'!I58,'23 DAS'!I78,'23 DAS'!I98)/COUNT('23 DAS'!I20,'23 DAS'!I39,'23 DAS'!I58,'23 DAS'!I78,'23 DAS'!I98)^0.5</f>
        <v>1.3283187427722316</v>
      </c>
      <c r="F84">
        <f>AVERAGE('29 DAS'!I20,'29 DAS'!I47,'29 DAS'!I74,'29 DAS'!I102,'29 DAS'!I130)</f>
        <v>88.541640000000001</v>
      </c>
      <c r="G84">
        <f>STDEV('29 DAS'!I20,'29 DAS'!I47,'29 DAS'!I74,'29 DAS'!I102,'29 DAS'!I130)/COUNT('29 DAS'!I20,'29 DAS'!I47,'29 DAS'!I74,'29 DAS'!I102,'29 DAS'!I130)^0.5</f>
        <v>9.9834668724145939</v>
      </c>
      <c r="H84">
        <f>AVERAGE('37 DAS Bolt'!I20,'37 DAS Bolt'!I54,'37 DAS Bolt'!I88,'37 DAS Bolt'!I123,'37 DAS Bolt'!I158)</f>
        <v>94.563400000000001</v>
      </c>
      <c r="I84">
        <f>STDEV('37 DAS Bolt'!I20,'37 DAS Bolt'!I54,'37 DAS Bolt'!I88,'37 DAS Bolt'!I123,'37 DAS Bolt'!I158)/COUNT('37 DAS Bolt'!I20,'37 DAS Bolt'!I54,'37 DAS Bolt'!I88,'37 DAS Bolt'!I123,'37 DAS Bolt'!I158)^0.5</f>
        <v>8.3290445833240536</v>
      </c>
      <c r="L84">
        <v>5</v>
      </c>
      <c r="M84">
        <v>10</v>
      </c>
      <c r="N84">
        <f t="shared" si="0"/>
        <v>30.362013962309071</v>
      </c>
      <c r="O84">
        <v>10</v>
      </c>
      <c r="P84">
        <f t="shared" si="1"/>
        <v>72.409394951586592</v>
      </c>
      <c r="Q84">
        <v>10</v>
      </c>
      <c r="R84">
        <f t="shared" si="2"/>
        <v>87.196145570225326</v>
      </c>
      <c r="S84">
        <v>10</v>
      </c>
      <c r="T84">
        <f t="shared" si="3"/>
        <v>93.12639783965426</v>
      </c>
    </row>
    <row r="85" spans="1:20" x14ac:dyDescent="0.25">
      <c r="A85" t="s">
        <v>19</v>
      </c>
      <c r="B85">
        <f>AVERAGE('18 DAS'!I21,'18 DAS'!I34,'18 DAS'!I47,'18 DAS'!I61,'18 DAS'!I75)</f>
        <v>23.024479999999997</v>
      </c>
      <c r="C85">
        <f>STDEV('18 DAS'!I21,'18 DAS'!I34,'18 DAS'!I47,'18 DAS'!I61,'18 DAS'!I75)/COUNT('18 DAS'!I21,'18 DAS'!I34,'18 DAS'!I47,'18 DAS'!I61,'18 DAS'!I75)^0.5</f>
        <v>2.7296970526781985</v>
      </c>
      <c r="D85">
        <f>AVERAGE('23 DAS'!I21,'23 DAS'!I40,'23 DAS'!I59,'23 DAS'!I79,'23 DAS'!I99)</f>
        <v>87.533260000000013</v>
      </c>
      <c r="E85">
        <f>STDEV('23 DAS'!I21,'23 DAS'!I40,'23 DAS'!I59,'23 DAS'!I79,'23 DAS'!I99)/COUNT('23 DAS'!I21,'23 DAS'!I40,'23 DAS'!I59,'23 DAS'!I79,'23 DAS'!I99)^0.5</f>
        <v>2.0434756464416211</v>
      </c>
      <c r="F85">
        <f>AVERAGE('29 DAS'!I21,'29 DAS'!I48,'29 DAS'!I75,'29 DAS'!I103,'29 DAS'!I131)</f>
        <v>112.40194000000001</v>
      </c>
      <c r="G85">
        <f>STDEV('29 DAS'!I21,'29 DAS'!I48,'29 DAS'!I75,'29 DAS'!I103,'29 DAS'!I131)/COUNT('29 DAS'!I21,'29 DAS'!I48,'29 DAS'!I75,'29 DAS'!I103,'29 DAS'!I131)^0.5</f>
        <v>8.4679115572613117</v>
      </c>
      <c r="H85">
        <f>AVERAGE('37 DAS Bolt'!I21,'37 DAS Bolt'!I55,'37 DAS Bolt'!I89,'37 DAS Bolt'!I124,'37 DAS Bolt'!I159)</f>
        <v>143.65328</v>
      </c>
      <c r="I85">
        <f>STDEV('37 DAS Bolt'!I21,'37 DAS Bolt'!I55,'37 DAS Bolt'!I89,'37 DAS Bolt'!I124,'37 DAS Bolt'!I159)/COUNT('37 DAS Bolt'!I21,'37 DAS Bolt'!I55,'37 DAS Bolt'!I89,'37 DAS Bolt'!I124,'37 DAS Bolt'!I159)^0.5</f>
        <v>10.320018969042675</v>
      </c>
      <c r="L85">
        <v>6</v>
      </c>
      <c r="M85">
        <f>10+60*(L85-$M$79)/($L$88-$M$79)</f>
        <v>25</v>
      </c>
      <c r="N85">
        <f t="shared" si="0"/>
        <v>20.866714967655081</v>
      </c>
      <c r="O85">
        <v>10</v>
      </c>
      <c r="P85">
        <f t="shared" si="1"/>
        <v>86.203089091148328</v>
      </c>
      <c r="Q85">
        <v>10</v>
      </c>
      <c r="R85">
        <f t="shared" si="2"/>
        <v>110.69386022910501</v>
      </c>
      <c r="S85">
        <v>10</v>
      </c>
      <c r="T85">
        <f t="shared" si="3"/>
        <v>141.47029933622574</v>
      </c>
    </row>
    <row r="86" spans="1:20" x14ac:dyDescent="0.25">
      <c r="A86" t="s">
        <v>20</v>
      </c>
      <c r="B86">
        <f>AVERAGE('18 DAS'!I22,'18 DAS'!I35,'18 DAS'!I48,'18 DAS'!I62,'18 DAS'!I76)</f>
        <v>9.5423799999999996</v>
      </c>
      <c r="C86">
        <f>STDEV('18 DAS'!I22,'18 DAS'!I35,'18 DAS'!I48,'18 DAS'!I62,'18 DAS'!I76)/COUNT('18 DAS'!I22,'18 DAS'!I35,'18 DAS'!I48,'18 DAS'!I62,'18 DAS'!I76)^0.5</f>
        <v>0.8367387515825937</v>
      </c>
      <c r="D86">
        <f>AVERAGE('23 DAS'!I22,'23 DAS'!I41,'23 DAS'!I60,'23 DAS'!I80,'23 DAS'!I100)</f>
        <v>79.806920000000005</v>
      </c>
      <c r="E86">
        <f>STDEV('23 DAS'!I22,'23 DAS'!I41,'23 DAS'!I60,'23 DAS'!I80,'23 DAS'!I100)/COUNT('23 DAS'!I22,'23 DAS'!I41,'23 DAS'!I60,'23 DAS'!I80,'23 DAS'!I100)^0.5</f>
        <v>3.8819976233119964</v>
      </c>
      <c r="F86">
        <f>AVERAGE('29 DAS'!I22,'29 DAS'!I49,'29 DAS'!I76,'29 DAS'!I104,'29 DAS'!I132)</f>
        <v>161.00628</v>
      </c>
      <c r="G86">
        <f>STDEV('29 DAS'!I22,'29 DAS'!I49,'29 DAS'!I76,'29 DAS'!I104,'29 DAS'!I132)/COUNT('29 DAS'!I22,'29 DAS'!I49,'29 DAS'!I76,'29 DAS'!I104,'29 DAS'!I132)^0.5</f>
        <v>10.913545914706233</v>
      </c>
      <c r="H86">
        <f>AVERAGE('37 DAS Bolt'!I22,'37 DAS Bolt'!I56,'37 DAS Bolt'!I90,'37 DAS Bolt'!I125,'37 DAS Bolt'!I160)</f>
        <v>193.19688000000002</v>
      </c>
      <c r="I86">
        <f>STDEV('37 DAS Bolt'!I22,'37 DAS Bolt'!I56,'37 DAS Bolt'!I90,'37 DAS Bolt'!I125,'37 DAS Bolt'!I160)/COUNT('37 DAS Bolt'!I22,'37 DAS Bolt'!I56,'37 DAS Bolt'!I90,'37 DAS Bolt'!I125,'37 DAS Bolt'!I160)^0.5</f>
        <v>13.86904870722568</v>
      </c>
      <c r="L86">
        <v>7</v>
      </c>
      <c r="M86">
        <f>10+60*(L86-$M$79)/($L$88-$M$79)</f>
        <v>40</v>
      </c>
      <c r="N86">
        <f t="shared" si="0"/>
        <v>7.3093319097808545</v>
      </c>
      <c r="O86">
        <f>10+60*(L86-$O$79)/($L$94-$O$79)</f>
        <v>16.666666666666668</v>
      </c>
      <c r="P86">
        <f t="shared" si="1"/>
        <v>76.453329009877251</v>
      </c>
      <c r="Q86">
        <v>10</v>
      </c>
      <c r="R86">
        <f t="shared" si="2"/>
        <v>158.55960007743766</v>
      </c>
      <c r="S86">
        <v>10</v>
      </c>
      <c r="T86">
        <f t="shared" si="3"/>
        <v>190.2610260233869</v>
      </c>
    </row>
    <row r="87" spans="1:20" x14ac:dyDescent="0.25">
      <c r="A87" t="s">
        <v>21</v>
      </c>
      <c r="B87">
        <f>AVERAGE('18 DAS'!I23,'18 DAS'!I36,'18 DAS'!I49,'18 DAS'!I63,'18 DAS'!I77)</f>
        <v>3.4925999999999995</v>
      </c>
      <c r="C87">
        <f>STDEV('18 DAS'!I23,'18 DAS'!I36,'18 DAS'!I49,'18 DAS'!I63,'18 DAS'!I77)/COUNT('18 DAS'!I23,'18 DAS'!I36,'18 DAS'!I49,'18 DAS'!I63,'18 DAS'!I77)^0.5</f>
        <v>0.58472863107599038</v>
      </c>
      <c r="D87">
        <f>AVERAGE('23 DAS'!I23,'23 DAS'!I42,'23 DAS'!I61,'23 DAS'!I81,'23 DAS'!I101)</f>
        <v>71.159520000000001</v>
      </c>
      <c r="E87">
        <f>STDEV('23 DAS'!I23,'23 DAS'!I42,'23 DAS'!I61,'23 DAS'!I81,'23 DAS'!I101)/COUNT('23 DAS'!I23,'23 DAS'!I42,'23 DAS'!I61,'23 DAS'!I81,'23 DAS'!I101)^0.5</f>
        <v>3.2796085686252265</v>
      </c>
      <c r="F87">
        <f>AVERAGE('29 DAS'!I23,'29 DAS'!I50,'29 DAS'!I77,'29 DAS'!I105,'29 DAS'!I133)</f>
        <v>165.25273999999999</v>
      </c>
      <c r="G87">
        <f>STDEV('29 DAS'!I23,'29 DAS'!I50,'29 DAS'!I77,'29 DAS'!I105,'29 DAS'!I133)/COUNT('29 DAS'!I23,'29 DAS'!I50,'29 DAS'!I77,'29 DAS'!I105,'29 DAS'!I133)^0.5</f>
        <v>9.1170785905134917</v>
      </c>
      <c r="H87">
        <f>AVERAGE('37 DAS Bolt'!I23,'37 DAS Bolt'!I57,'37 DAS Bolt'!I91,'37 DAS Bolt'!I126,'37 DAS Bolt'!I161)</f>
        <v>195.92207999999999</v>
      </c>
      <c r="I87">
        <f>STDEV('37 DAS Bolt'!I23,'37 DAS Bolt'!I57,'37 DAS Bolt'!I91,'37 DAS Bolt'!I126,'37 DAS Bolt'!I161)/COUNT('37 DAS Bolt'!I23,'37 DAS Bolt'!I57,'37 DAS Bolt'!I91,'37 DAS Bolt'!I126,'37 DAS Bolt'!I161)^0.5</f>
        <v>22.65464832153436</v>
      </c>
      <c r="L87">
        <v>8</v>
      </c>
      <c r="M87">
        <f>10+60*(L87-$M$79)/($L$88-$M$79)</f>
        <v>55</v>
      </c>
      <c r="N87">
        <f t="shared" si="0"/>
        <v>2.0029169497949413</v>
      </c>
      <c r="O87">
        <f t="shared" ref="O87:O94" si="4">10+60*(L87-$O$79)/($L$94-$O$79)</f>
        <v>23.333333333333336</v>
      </c>
      <c r="P87">
        <f t="shared" si="1"/>
        <v>65.33832905353654</v>
      </c>
      <c r="Q87">
        <v>10</v>
      </c>
      <c r="R87">
        <f t="shared" si="2"/>
        <v>162.74153011982381</v>
      </c>
      <c r="S87">
        <v>10</v>
      </c>
      <c r="T87">
        <f t="shared" si="3"/>
        <v>192.94481340193531</v>
      </c>
    </row>
    <row r="88" spans="1:20" x14ac:dyDescent="0.25">
      <c r="A88" t="s">
        <v>22</v>
      </c>
      <c r="B88">
        <f>AVERAGE('18 DAS'!I24,'18 DAS'!I37,'18 DAS'!I50,'18 DAS'!I64,'18 DAS'!I78)</f>
        <v>1.4284080000000001</v>
      </c>
      <c r="C88">
        <f>STDEV('18 DAS'!I24,'18 DAS'!I37,'18 DAS'!I50,'18 DAS'!I64,'18 DAS'!I78)/COUNT('18 DAS'!I24,'18 DAS'!I37,'18 DAS'!I50,'18 DAS'!I64,'18 DAS'!I78)^0.5</f>
        <v>0.21734277596460361</v>
      </c>
      <c r="D88">
        <f>AVERAGE('23 DAS'!I24,'23 DAS'!I43,'23 DAS'!I62,'23 DAS'!I82,'23 DAS'!I102)</f>
        <v>37.40222</v>
      </c>
      <c r="E88">
        <f>STDEV('23 DAS'!I24,'23 DAS'!I43,'23 DAS'!I62,'23 DAS'!I82,'23 DAS'!I102)/COUNT('23 DAS'!I24,'23 DAS'!I43,'23 DAS'!I62,'23 DAS'!I82,'23 DAS'!I102)^0.5</f>
        <v>2.3284646128726276</v>
      </c>
      <c r="F88">
        <f>AVERAGE('29 DAS'!I24,'29 DAS'!I51,'29 DAS'!I78,'29 DAS'!I106,'29 DAS'!I134)</f>
        <v>191.16898</v>
      </c>
      <c r="G88">
        <f>STDEV('29 DAS'!I24,'29 DAS'!I51,'29 DAS'!I78,'29 DAS'!I106,'29 DAS'!I134)/COUNT('29 DAS'!I24,'29 DAS'!I51,'29 DAS'!I78,'29 DAS'!I106,'29 DAS'!I134)^0.5</f>
        <v>5.8928892629507281</v>
      </c>
      <c r="H88">
        <f>AVERAGE('37 DAS Bolt'!I24,'37 DAS Bolt'!I58,'37 DAS Bolt'!I92,'37 DAS Bolt'!I127,'37 DAS Bolt'!I162)</f>
        <v>187.69255999999999</v>
      </c>
      <c r="I88">
        <f>STDEV('37 DAS Bolt'!I24,'37 DAS Bolt'!I58,'37 DAS Bolt'!I92,'37 DAS Bolt'!I127,'37 DAS Bolt'!I162)/COUNT('37 DAS Bolt'!I24,'37 DAS Bolt'!I58,'37 DAS Bolt'!I92,'37 DAS Bolt'!I127,'37 DAS Bolt'!I162)^0.5</f>
        <v>33.551257376462083</v>
      </c>
      <c r="L88">
        <v>9</v>
      </c>
      <c r="M88">
        <f>10+60*(L88-$M$79)/($L$88-$M$79)</f>
        <v>70</v>
      </c>
      <c r="N88">
        <f t="shared" si="0"/>
        <v>0.4883316712998097</v>
      </c>
      <c r="O88">
        <f t="shared" si="4"/>
        <v>30</v>
      </c>
      <c r="P88">
        <f t="shared" si="1"/>
        <v>32.390002964948941</v>
      </c>
      <c r="Q88">
        <v>10</v>
      </c>
      <c r="R88">
        <f t="shared" si="2"/>
        <v>188.26394235064421</v>
      </c>
      <c r="S88">
        <v>10</v>
      </c>
      <c r="T88">
        <f t="shared" si="3"/>
        <v>184.84035064415173</v>
      </c>
    </row>
    <row r="89" spans="1:20" x14ac:dyDescent="0.25">
      <c r="A89" t="s">
        <v>23</v>
      </c>
      <c r="D89">
        <f>AVERAGE('23 DAS'!I25,'23 DAS'!I44,'23 DAS'!I63,'23 DAS'!I83,'23 DAS'!I103)</f>
        <v>20.531680000000001</v>
      </c>
      <c r="E89">
        <f>STDEV('23 DAS'!I25,'23 DAS'!I44,'23 DAS'!I63,'23 DAS'!I83,'23 DAS'!I103)/COUNT('23 DAS'!I25,'23 DAS'!I44,'23 DAS'!I63,'23 DAS'!I83,'23 DAS'!I103)^0.5</f>
        <v>1.1433281949641534</v>
      </c>
      <c r="F89">
        <f>AVERAGE('29 DAS'!I25,'29 DAS'!I52,'29 DAS'!I79,'29 DAS'!I107,'29 DAS'!I135)</f>
        <v>175.88159999999999</v>
      </c>
      <c r="G89">
        <f>STDEV('29 DAS'!I25,'29 DAS'!I52,'29 DAS'!I79,'29 DAS'!I107,'29 DAS'!I135)/COUNT('29 DAS'!I25,'29 DAS'!I52,'29 DAS'!I79,'29 DAS'!I107,'29 DAS'!I135)^0.5</f>
        <v>10.287812004746257</v>
      </c>
      <c r="H89">
        <f>AVERAGE('37 DAS Bolt'!I25,'37 DAS Bolt'!I59,'37 DAS Bolt'!I93,'37 DAS Bolt'!I128,'37 DAS Bolt'!I163)</f>
        <v>182.65525999999997</v>
      </c>
      <c r="I89">
        <f>STDEV('37 DAS Bolt'!I25,'37 DAS Bolt'!I59,'37 DAS Bolt'!I93,'37 DAS Bolt'!I128,'37 DAS Bolt'!I163)/COUNT('37 DAS Bolt'!I25,'37 DAS Bolt'!I59,'37 DAS Bolt'!I93,'37 DAS Bolt'!I128,'37 DAS Bolt'!I163)^0.5</f>
        <v>22.945514183704891</v>
      </c>
      <c r="L89">
        <v>10</v>
      </c>
      <c r="O89">
        <f t="shared" si="4"/>
        <v>36.666666666666671</v>
      </c>
      <c r="P89">
        <f t="shared" si="1"/>
        <v>16.467919292064938</v>
      </c>
      <c r="Q89">
        <f>10+60*(L89-$Q$79)/($L$102-$Q$79)</f>
        <v>14.285714285714285</v>
      </c>
      <c r="R89">
        <f t="shared" si="2"/>
        <v>170.44146045170038</v>
      </c>
      <c r="S89">
        <v>10</v>
      </c>
      <c r="T89">
        <f t="shared" si="3"/>
        <v>179.87959834635265</v>
      </c>
    </row>
    <row r="90" spans="1:20" x14ac:dyDescent="0.25">
      <c r="A90" t="s">
        <v>30</v>
      </c>
      <c r="D90">
        <f>AVERAGE('23 DAS'!I26,'23 DAS'!I45,'23 DAS'!I64,'23 DAS'!I84,'23 DAS'!I104)</f>
        <v>12.830299999999999</v>
      </c>
      <c r="E90">
        <f>STDEV('23 DAS'!I26,'23 DAS'!I45,'23 DAS'!I64,'23 DAS'!I84,'23 DAS'!I104)/COUNT('23 DAS'!I26,'23 DAS'!I45,'23 DAS'!I64,'23 DAS'!I84,'23 DAS'!I104)^0.5</f>
        <v>0.95663949061284026</v>
      </c>
      <c r="F90">
        <f>AVERAGE('29 DAS'!I26,'29 DAS'!I53,'29 DAS'!I80,'29 DAS'!I108,'29 DAS'!I136)</f>
        <v>146.34702000000001</v>
      </c>
      <c r="G90">
        <f>STDEV('29 DAS'!I26,'29 DAS'!I53,'29 DAS'!I80,'29 DAS'!I108,'29 DAS'!I136)/COUNT('29 DAS'!I26,'29 DAS'!I53,'29 DAS'!I80,'29 DAS'!I108,'29 DAS'!I136)^0.5</f>
        <v>19.044524505626239</v>
      </c>
      <c r="H90">
        <f>AVERAGE('37 DAS Bolt'!I26,'37 DAS Bolt'!I60,'37 DAS Bolt'!I94,'37 DAS Bolt'!I129,'37 DAS Bolt'!I164)</f>
        <v>211.06374</v>
      </c>
      <c r="I90">
        <f>STDEV('37 DAS Bolt'!I26,'37 DAS Bolt'!I60,'37 DAS Bolt'!I94,'37 DAS Bolt'!I129,'37 DAS Bolt'!I164)/COUNT('37 DAS Bolt'!I26,'37 DAS Bolt'!I60,'37 DAS Bolt'!I94,'37 DAS Bolt'!I129,'37 DAS Bolt'!I164)^0.5</f>
        <v>22.609903842798623</v>
      </c>
      <c r="L90">
        <v>11</v>
      </c>
      <c r="O90">
        <f t="shared" si="4"/>
        <v>43.333333333333336</v>
      </c>
      <c r="P90">
        <f t="shared" si="1"/>
        <v>9.3315585581484726</v>
      </c>
      <c r="Q90">
        <f t="shared" ref="Q90:Q102" si="5">10+60*(L90-$Q$79)/($L$102-$Q$79)</f>
        <v>18.571428571428569</v>
      </c>
      <c r="R90">
        <f t="shared" si="2"/>
        <v>138.72438326757558</v>
      </c>
      <c r="S90">
        <v>10</v>
      </c>
      <c r="T90">
        <f t="shared" si="3"/>
        <v>207.8563780571061</v>
      </c>
    </row>
    <row r="91" spans="1:20" x14ac:dyDescent="0.25">
      <c r="A91" t="s">
        <v>31</v>
      </c>
      <c r="D91">
        <f>AVERAGE('23 DAS'!I27,'23 DAS'!I46,'23 DAS'!I65,'23 DAS'!I85,'23 DAS'!I105)</f>
        <v>6.4186199999999998</v>
      </c>
      <c r="E91">
        <f>STDEV('23 DAS'!I27,'23 DAS'!I46,'23 DAS'!I65,'23 DAS'!I85,'23 DAS'!I105)/COUNT('23 DAS'!I27,'23 DAS'!I46,'23 DAS'!I65,'23 DAS'!I85,'23 DAS'!I105)^0.5</f>
        <v>0.54415733423339896</v>
      </c>
      <c r="F91">
        <f>AVERAGE('29 DAS'!I27,'29 DAS'!I54,'29 DAS'!I81,'29 DAS'!I109,'29 DAS'!I137)</f>
        <v>94.630659999999992</v>
      </c>
      <c r="G91">
        <f>STDEV('29 DAS'!I27,'29 DAS'!I54,'29 DAS'!I81,'29 DAS'!I109,'29 DAS'!I137)/COUNT('29 DAS'!I27,'29 DAS'!I54,'29 DAS'!I81,'29 DAS'!I109,'29 DAS'!I137)^0.5</f>
        <v>5.8113273418902329</v>
      </c>
      <c r="H91">
        <f>AVERAGE('37 DAS Bolt'!I27,'37 DAS Bolt'!I61,'37 DAS Bolt'!I95,'37 DAS Bolt'!I130,'37 DAS Bolt'!I165)</f>
        <v>251.92260000000002</v>
      </c>
      <c r="I91">
        <f>STDEV('37 DAS Bolt'!I27,'37 DAS Bolt'!I61,'37 DAS Bolt'!I95,'37 DAS Bolt'!I130,'37 DAS Bolt'!I165)/COUNT('37 DAS Bolt'!I27,'37 DAS Bolt'!I61,'37 DAS Bolt'!I95,'37 DAS Bolt'!I130,'37 DAS Bolt'!I165)^0.5</f>
        <v>19.521491198138392</v>
      </c>
      <c r="L91">
        <v>12</v>
      </c>
      <c r="O91">
        <f t="shared" si="4"/>
        <v>50</v>
      </c>
      <c r="P91">
        <f t="shared" si="1"/>
        <v>4.1252530194332175</v>
      </c>
      <c r="Q91">
        <f t="shared" si="5"/>
        <v>22.857142857142858</v>
      </c>
      <c r="R91">
        <f t="shared" si="2"/>
        <v>87.198000631430688</v>
      </c>
      <c r="S91">
        <v>10</v>
      </c>
      <c r="T91">
        <f t="shared" si="3"/>
        <v>248.09433959015948</v>
      </c>
    </row>
    <row r="92" spans="1:20" x14ac:dyDescent="0.25">
      <c r="A92" t="s">
        <v>32</v>
      </c>
      <c r="D92">
        <f>AVERAGE('23 DAS'!I28,'23 DAS'!I47,'23 DAS'!I66,'23 DAS'!I86,'23 DAS'!I106)</f>
        <v>3.0496400000000001</v>
      </c>
      <c r="E92">
        <f>STDEV('23 DAS'!I28,'23 DAS'!I47,'23 DAS'!I66,'23 DAS'!I86,'23 DAS'!I106)/COUNT('23 DAS'!I28,'23 DAS'!I47,'23 DAS'!I66,'23 DAS'!I86,'23 DAS'!I106)^0.5</f>
        <v>0.21841677041839055</v>
      </c>
      <c r="F92">
        <f>AVERAGE('29 DAS'!I28,'29 DAS'!I55,'29 DAS'!I82,'29 DAS'!I110,'29 DAS'!I138)</f>
        <v>86.51151999999999</v>
      </c>
      <c r="G92">
        <f>STDEV('29 DAS'!I28,'29 DAS'!I55,'29 DAS'!I82,'29 DAS'!I110,'29 DAS'!I138)/COUNT('29 DAS'!I28,'29 DAS'!I55,'29 DAS'!I82,'29 DAS'!I110,'29 DAS'!I138)^0.5</f>
        <v>4.3414909751604922</v>
      </c>
      <c r="H92">
        <f>AVERAGE('37 DAS Bolt'!I28,'37 DAS Bolt'!I62,'37 DAS Bolt'!I96,'37 DAS Bolt'!I131,'37 DAS Bolt'!I166)</f>
        <v>253.83746000000002</v>
      </c>
      <c r="I92">
        <f>STDEV('37 DAS Bolt'!I28,'37 DAS Bolt'!I62,'37 DAS Bolt'!I96,'37 DAS Bolt'!I131,'37 DAS Bolt'!I166)/COUNT('37 DAS Bolt'!I28,'37 DAS Bolt'!I62,'37 DAS Bolt'!I96,'37 DAS Bolt'!I131,'37 DAS Bolt'!I166)^0.5</f>
        <v>21.294033973030999</v>
      </c>
      <c r="L92">
        <v>13</v>
      </c>
      <c r="O92">
        <f t="shared" si="4"/>
        <v>56.666666666666664</v>
      </c>
      <c r="P92">
        <f t="shared" si="1"/>
        <v>1.6754778020094372</v>
      </c>
      <c r="Q92">
        <f t="shared" si="5"/>
        <v>27.142857142857142</v>
      </c>
      <c r="R92">
        <f t="shared" si="2"/>
        <v>76.98173834043935</v>
      </c>
      <c r="S92">
        <v>10</v>
      </c>
      <c r="T92">
        <f t="shared" si="3"/>
        <v>249.98010103874572</v>
      </c>
    </row>
    <row r="93" spans="1:20" x14ac:dyDescent="0.25">
      <c r="A93" t="s">
        <v>33</v>
      </c>
      <c r="D93">
        <f>AVERAGE('23 DAS'!I29,'23 DAS'!I48,'23 DAS'!I67,'23 DAS'!I87,'23 DAS'!I107)</f>
        <v>1.8043599999999997</v>
      </c>
      <c r="E93">
        <f>STDEV('23 DAS'!I29,'23 DAS'!I48,'23 DAS'!I67,'23 DAS'!I87,'23 DAS'!I107)/COUNT('23 DAS'!I29,'23 DAS'!I48,'23 DAS'!I67,'23 DAS'!I87,'23 DAS'!I107)^0.5</f>
        <v>0.22354855087877459</v>
      </c>
      <c r="F93">
        <f>AVERAGE('29 DAS'!I29,'29 DAS'!I56,'29 DAS'!I83,'29 DAS'!I111,'29 DAS'!I139)</f>
        <v>54.677639999999997</v>
      </c>
      <c r="G93">
        <f>STDEV('29 DAS'!I29,'29 DAS'!I56,'29 DAS'!I83,'29 DAS'!I111,'29 DAS'!I139)/COUNT('29 DAS'!I29,'29 DAS'!I56,'29 DAS'!I83,'29 DAS'!I111,'29 DAS'!I139)^0.5</f>
        <v>2.5058110317021112</v>
      </c>
      <c r="H93">
        <f>AVERAGE('37 DAS Bolt'!I29,'37 DAS Bolt'!I63,'37 DAS Bolt'!I97,'37 DAS Bolt'!I132,'37 DAS Bolt'!I167)</f>
        <v>303.91485999999998</v>
      </c>
      <c r="I93">
        <f>STDEV('37 DAS Bolt'!I29,'37 DAS Bolt'!I63,'37 DAS Bolt'!I97,'37 DAS Bolt'!I132,'37 DAS Bolt'!I167)/COUNT('37 DAS Bolt'!I29,'37 DAS Bolt'!I63,'37 DAS Bolt'!I97,'37 DAS Bolt'!I132,'37 DAS Bolt'!I167)^0.5</f>
        <v>17.109364044949238</v>
      </c>
      <c r="L93">
        <v>14</v>
      </c>
      <c r="O93">
        <f t="shared" si="4"/>
        <v>63.333333333333336</v>
      </c>
      <c r="P93">
        <f t="shared" si="1"/>
        <v>0.80956417727536512</v>
      </c>
      <c r="Q93">
        <f t="shared" si="5"/>
        <v>31.428571428571427</v>
      </c>
      <c r="R93">
        <f t="shared" si="2"/>
        <v>46.653903718398652</v>
      </c>
      <c r="S93">
        <v>10</v>
      </c>
      <c r="T93">
        <f t="shared" si="3"/>
        <v>299.29651600664556</v>
      </c>
    </row>
    <row r="94" spans="1:20" x14ac:dyDescent="0.25">
      <c r="A94" t="s">
        <v>34</v>
      </c>
      <c r="D94">
        <f>AVERAGE('23 DAS'!I30,'23 DAS'!I49,'23 DAS'!I68,'23 DAS'!I88,'23 DAS'!I108)</f>
        <v>1.0362359999999999</v>
      </c>
      <c r="E94">
        <f>STDEV('23 DAS'!I30,'23 DAS'!I49,'23 DAS'!I68,'23 DAS'!I88,'23 DAS'!I108)/COUNT('23 DAS'!I30,'23 DAS'!I49,'23 DAS'!I68,'23 DAS'!I88,'23 DAS'!I108)^0.5</f>
        <v>0.26470489745374948</v>
      </c>
      <c r="F94">
        <f>AVERAGE('29 DAS'!I30,'29 DAS'!I57,'29 DAS'!I84,'29 DAS'!I112,'29 DAS'!I140)</f>
        <v>37.936760000000007</v>
      </c>
      <c r="G94">
        <f>STDEV('29 DAS'!I30,'29 DAS'!I57,'29 DAS'!I84,'29 DAS'!I112,'29 DAS'!I140)/COUNT('29 DAS'!I30,'29 DAS'!I57,'29 DAS'!I84,'29 DAS'!I112,'29 DAS'!I140)^0.5</f>
        <v>2.6462776382307207</v>
      </c>
      <c r="H94">
        <f>AVERAGE('37 DAS Bolt'!I30,'37 DAS Bolt'!I64,'37 DAS Bolt'!I98,'37 DAS Bolt'!I133,'37 DAS Bolt'!I168)</f>
        <v>286.21526</v>
      </c>
      <c r="I94">
        <f>STDEV('37 DAS Bolt'!I30,'37 DAS Bolt'!I64,'37 DAS Bolt'!I98,'37 DAS Bolt'!I133,'37 DAS Bolt'!I168)/COUNT('37 DAS Bolt'!I30,'37 DAS Bolt'!I64,'37 DAS Bolt'!I98,'37 DAS Bolt'!I133,'37 DAS Bolt'!I168)^0.5</f>
        <v>21.492682784999225</v>
      </c>
      <c r="L94">
        <v>15</v>
      </c>
      <c r="O94">
        <f t="shared" si="4"/>
        <v>70</v>
      </c>
      <c r="P94">
        <f t="shared" si="1"/>
        <v>0.35425932768580792</v>
      </c>
      <c r="Q94">
        <f t="shared" si="5"/>
        <v>35.714285714285715</v>
      </c>
      <c r="R94">
        <f t="shared" si="2"/>
        <v>30.800507310646491</v>
      </c>
      <c r="S94">
        <f>10+60*(L94-$S$79)/($L$108-$S$79)</f>
        <v>14</v>
      </c>
      <c r="T94">
        <f t="shared" si="3"/>
        <v>277.71124968231868</v>
      </c>
    </row>
    <row r="95" spans="1:20" x14ac:dyDescent="0.25">
      <c r="A95" t="s">
        <v>35</v>
      </c>
      <c r="F95">
        <f>AVERAGE('29 DAS'!I31,'29 DAS'!I58,'29 DAS'!I85,'29 DAS'!I113,'29 DAS'!I141)</f>
        <v>30.060019999999998</v>
      </c>
      <c r="G95">
        <f>STDEV('29 DAS'!I31,'29 DAS'!I58,'29 DAS'!I85,'29 DAS'!I113,'29 DAS'!I141)/COUNT('29 DAS'!I31,'29 DAS'!I58,'29 DAS'!I85,'29 DAS'!I113,'29 DAS'!I141)^0.5</f>
        <v>1.3552064482579766</v>
      </c>
      <c r="H95">
        <f>AVERAGE('37 DAS Bolt'!I31,'37 DAS Bolt'!I65,'37 DAS Bolt'!I99,'37 DAS Bolt'!I134,'37 DAS Bolt'!I169)</f>
        <v>235.73081999999999</v>
      </c>
      <c r="I95">
        <f>STDEV('37 DAS Bolt'!I31,'37 DAS Bolt'!I65,'37 DAS Bolt'!I99,'37 DAS Bolt'!I134,'37 DAS Bolt'!I169)/COUNT('37 DAS Bolt'!I31,'37 DAS Bolt'!I65,'37 DAS Bolt'!I99,'37 DAS Bolt'!I134,'37 DAS Bolt'!I169)^0.5</f>
        <v>15.725976445181388</v>
      </c>
      <c r="L95">
        <v>16</v>
      </c>
      <c r="Q95">
        <f t="shared" si="5"/>
        <v>40</v>
      </c>
      <c r="R95">
        <f t="shared" si="2"/>
        <v>23.025562112874425</v>
      </c>
      <c r="S95">
        <f t="shared" ref="S95:S108" si="6">10+60*(L95-$S$79)/($L$108-$S$79)</f>
        <v>18</v>
      </c>
      <c r="T95">
        <f t="shared" si="3"/>
        <v>224.19036495861852</v>
      </c>
    </row>
    <row r="96" spans="1:20" x14ac:dyDescent="0.25">
      <c r="A96" t="s">
        <v>36</v>
      </c>
      <c r="F96">
        <f>AVERAGE('29 DAS'!I32,'29 DAS'!I59,'29 DAS'!I86,'29 DAS'!I114,'29 DAS'!I142)</f>
        <v>20.808</v>
      </c>
      <c r="G96">
        <f>STDEV('29 DAS'!I32,'29 DAS'!I59,'29 DAS'!I86,'29 DAS'!I114,'29 DAS'!I142)/COUNT('29 DAS'!I32,'29 DAS'!I59,'29 DAS'!I86,'29 DAS'!I114,'29 DAS'!I142)^0.5</f>
        <v>2.3502188944862143</v>
      </c>
      <c r="H96">
        <f>AVERAGE('37 DAS Bolt'!I32,'37 DAS Bolt'!I66,'37 DAS Bolt'!I100,'37 DAS Bolt'!I135,'37 DAS Bolt'!I170)</f>
        <v>171.50818000000001</v>
      </c>
      <c r="I96">
        <f>STDEV('37 DAS Bolt'!I32,'37 DAS Bolt'!I66,'37 DAS Bolt'!I100,'37 DAS Bolt'!I135,'37 DAS Bolt'!I170)/COUNT('37 DAS Bolt'!I32,'37 DAS Bolt'!I66,'37 DAS Bolt'!I100,'37 DAS Bolt'!I135,'37 DAS Bolt'!I170)^0.5</f>
        <v>21.169611334112847</v>
      </c>
      <c r="L96">
        <v>17</v>
      </c>
      <c r="Q96">
        <f t="shared" si="5"/>
        <v>44.285714285714285</v>
      </c>
      <c r="R96">
        <f t="shared" si="2"/>
        <v>14.894301234901768</v>
      </c>
      <c r="S96">
        <f t="shared" si="6"/>
        <v>22</v>
      </c>
      <c r="T96">
        <f t="shared" si="3"/>
        <v>159.01641651905612</v>
      </c>
    </row>
    <row r="97" spans="1:20" x14ac:dyDescent="0.25">
      <c r="A97" t="s">
        <v>37</v>
      </c>
      <c r="F97">
        <f>AVERAGE('29 DAS'!I33,'29 DAS'!I60,'29 DAS'!I87,'29 DAS'!I115,'29 DAS'!I143)</f>
        <v>14.106780000000001</v>
      </c>
      <c r="G97">
        <f>STDEV('29 DAS'!I33,'29 DAS'!I60,'29 DAS'!I87,'29 DAS'!I115,'29 DAS'!I143)/COUNT('29 DAS'!I33,'29 DAS'!I60,'29 DAS'!I87,'29 DAS'!I115,'29 DAS'!I143)^0.5</f>
        <v>1.0672584632599513</v>
      </c>
      <c r="H97">
        <f>AVERAGE('37 DAS Bolt'!I33,'37 DAS Bolt'!I67,'37 DAS Bolt'!I101,'37 DAS Bolt'!I136,'37 DAS Bolt'!I171)</f>
        <v>206.19038</v>
      </c>
      <c r="I97">
        <f>STDEV('37 DAS Bolt'!I33,'37 DAS Bolt'!I67,'37 DAS Bolt'!I101,'37 DAS Bolt'!I136,'37 DAS Bolt'!I171)/COUNT('37 DAS Bolt'!I33,'37 DAS Bolt'!I67,'37 DAS Bolt'!I101,'37 DAS Bolt'!I136,'37 DAS Bolt'!I171)^0.5</f>
        <v>20.404642704355258</v>
      </c>
      <c r="L97">
        <v>18</v>
      </c>
      <c r="Q97">
        <f t="shared" si="5"/>
        <v>48.571428571428569</v>
      </c>
      <c r="R97">
        <f t="shared" si="2"/>
        <v>9.3330938719597931</v>
      </c>
      <c r="S97">
        <f t="shared" si="6"/>
        <v>26</v>
      </c>
      <c r="T97">
        <f t="shared" si="3"/>
        <v>185.31736729963376</v>
      </c>
    </row>
    <row r="98" spans="1:20" x14ac:dyDescent="0.25">
      <c r="A98" t="s">
        <v>38</v>
      </c>
      <c r="F98">
        <f>AVERAGE('29 DAS'!I34,'29 DAS'!I61,'29 DAS'!I88,'29 DAS'!I116,'29 DAS'!I144)</f>
        <v>6.5411400000000004</v>
      </c>
      <c r="G98">
        <f>STDEV('29 DAS'!I34,'29 DAS'!I61,'29 DAS'!I88,'29 DAS'!I116,'29 DAS'!I144)/COUNT('29 DAS'!I34,'29 DAS'!I61,'29 DAS'!I88,'29 DAS'!I116,'29 DAS'!I144)^0.5</f>
        <v>0.6281457757559139</v>
      </c>
      <c r="H98">
        <f>AVERAGE('37 DAS Bolt'!I34,'37 DAS Bolt'!I68,'37 DAS Bolt'!I102,'37 DAS Bolt'!I137,'37 DAS Bolt'!I172)</f>
        <v>139.59350000000001</v>
      </c>
      <c r="I98">
        <f>STDEV('37 DAS Bolt'!I34,'37 DAS Bolt'!I68,'37 DAS Bolt'!I102,'37 DAS Bolt'!I137,'37 DAS Bolt'!I172)/COUNT('37 DAS Bolt'!I34,'37 DAS Bolt'!I68,'37 DAS Bolt'!I102,'37 DAS Bolt'!I137,'37 DAS Bolt'!I172)^0.5</f>
        <v>6.2537874756822358</v>
      </c>
      <c r="L98">
        <v>19</v>
      </c>
      <c r="Q98">
        <f t="shared" si="5"/>
        <v>52.857142857142854</v>
      </c>
      <c r="R98">
        <f t="shared" si="2"/>
        <v>3.9489454475730139</v>
      </c>
      <c r="S98">
        <f t="shared" si="6"/>
        <v>30</v>
      </c>
      <c r="T98">
        <f t="shared" si="3"/>
        <v>120.88677834865418</v>
      </c>
    </row>
    <row r="99" spans="1:20" x14ac:dyDescent="0.25">
      <c r="A99" t="s">
        <v>39</v>
      </c>
      <c r="F99">
        <f>AVERAGE('29 DAS'!I35,'29 DAS'!I62,'29 DAS'!I89,'29 DAS'!I117,'29 DAS'!I145)</f>
        <v>4.1576599999999999</v>
      </c>
      <c r="G99">
        <f>STDEV('29 DAS'!I35,'29 DAS'!I62,'29 DAS'!I89,'29 DAS'!I117,'29 DAS'!I145)/COUNT('29 DAS'!I35,'29 DAS'!I62,'29 DAS'!I89,'29 DAS'!I117,'29 DAS'!I145)^0.5</f>
        <v>0.28426805764981727</v>
      </c>
      <c r="H99">
        <f>AVERAGE('37 DAS Bolt'!I35,'37 DAS Bolt'!I69,'37 DAS Bolt'!I103,'37 DAS Bolt'!I138,'37 DAS Bolt'!I173)</f>
        <v>132.09198000000001</v>
      </c>
      <c r="I99">
        <f>STDEV('37 DAS Bolt'!I35,'37 DAS Bolt'!I69,'37 DAS Bolt'!I103,'37 DAS Bolt'!I138,'37 DAS Bolt'!I173)/COUNT('37 DAS Bolt'!I35,'37 DAS Bolt'!I69,'37 DAS Bolt'!I103,'37 DAS Bolt'!I138,'37 DAS Bolt'!I173)^0.5</f>
        <v>20.657993793841619</v>
      </c>
      <c r="L99">
        <v>20</v>
      </c>
      <c r="Q99">
        <f t="shared" si="5"/>
        <v>57.142857142857146</v>
      </c>
      <c r="R99">
        <f t="shared" si="2"/>
        <v>2.2552712378599074</v>
      </c>
      <c r="S99">
        <f t="shared" si="6"/>
        <v>34</v>
      </c>
      <c r="T99">
        <f t="shared" si="3"/>
        <v>109.50353072662831</v>
      </c>
    </row>
    <row r="100" spans="1:20" x14ac:dyDescent="0.25">
      <c r="A100" t="s">
        <v>40</v>
      </c>
      <c r="F100">
        <f>AVERAGE('29 DAS'!I36,'29 DAS'!I63,'29 DAS'!I90,'29 DAS'!I118,'29 DAS'!I146)</f>
        <v>2.529226</v>
      </c>
      <c r="G100">
        <f>STDEV('29 DAS'!I36,'29 DAS'!I63,'29 DAS'!I90,'29 DAS'!I118,'29 DAS'!I146)/COUNT('29 DAS'!I36,'29 DAS'!I63,'29 DAS'!I90,'29 DAS'!I118,'29 DAS'!I146)^0.5</f>
        <v>0.47528140672237523</v>
      </c>
      <c r="H100">
        <f>AVERAGE('37 DAS Bolt'!I36,'37 DAS Bolt'!I70,'37 DAS Bolt'!I104,'37 DAS Bolt'!I139,'37 DAS Bolt'!I174)</f>
        <v>91.252399999999994</v>
      </c>
      <c r="I100">
        <f>STDEV('37 DAS Bolt'!I36,'37 DAS Bolt'!I70,'37 DAS Bolt'!I104,'37 DAS Bolt'!I139,'37 DAS Bolt'!I174)/COUNT('37 DAS Bolt'!I36,'37 DAS Bolt'!I70,'37 DAS Bolt'!I104,'37 DAS Bolt'!I139,'37 DAS Bolt'!I174)^0.5</f>
        <v>4.1432085690923168</v>
      </c>
      <c r="L100">
        <v>21</v>
      </c>
      <c r="Q100">
        <f t="shared" si="5"/>
        <v>61.428571428571431</v>
      </c>
      <c r="R100">
        <f t="shared" si="2"/>
        <v>1.2093036025314066</v>
      </c>
      <c r="S100">
        <f t="shared" si="6"/>
        <v>38</v>
      </c>
      <c r="T100">
        <f t="shared" si="3"/>
        <v>71.903040957097517</v>
      </c>
    </row>
    <row r="101" spans="1:20" x14ac:dyDescent="0.25">
      <c r="A101" t="s">
        <v>41</v>
      </c>
      <c r="F101">
        <f>AVERAGE('29 DAS'!I37,'29 DAS'!I64,'29 DAS'!I91,'29 DAS'!I119,'29 DAS'!I147)</f>
        <v>1.5969475</v>
      </c>
      <c r="G101">
        <f>STDEV('29 DAS'!I37,'29 DAS'!I64,'29 DAS'!I91,'29 DAS'!I119,'29 DAS'!I147)/COUNT('29 DAS'!I37,'29 DAS'!I64,'29 DAS'!I91,'29 DAS'!I119,'29 DAS'!I147)^0.5</f>
        <v>0.45717809960260564</v>
      </c>
      <c r="H101">
        <f>AVERAGE('37 DAS Bolt'!I37,'37 DAS Bolt'!I71,'37 DAS Bolt'!I105,'37 DAS Bolt'!I140,'37 DAS Bolt'!I175)</f>
        <v>61.545000000000002</v>
      </c>
      <c r="I101">
        <f>STDEV('37 DAS Bolt'!I37,'37 DAS Bolt'!I71,'37 DAS Bolt'!I105,'37 DAS Bolt'!I140,'37 DAS Bolt'!I175)/COUNT('37 DAS Bolt'!I37,'37 DAS Bolt'!I71,'37 DAS Bolt'!I105,'37 DAS Bolt'!I140,'37 DAS Bolt'!I175)^0.5</f>
        <v>4.9320876525057571</v>
      </c>
      <c r="L101">
        <v>22</v>
      </c>
      <c r="Q101">
        <f t="shared" si="5"/>
        <v>65.714285714285722</v>
      </c>
      <c r="R101">
        <f t="shared" si="2"/>
        <v>0.6565874320886349</v>
      </c>
      <c r="S101">
        <f t="shared" si="6"/>
        <v>42</v>
      </c>
      <c r="T101">
        <f t="shared" si="3"/>
        <v>45.732933865365602</v>
      </c>
    </row>
    <row r="102" spans="1:20" x14ac:dyDescent="0.25">
      <c r="A102" t="s">
        <v>42</v>
      </c>
      <c r="F102">
        <f>AVERAGE('29 DAS'!I38,'29 DAS'!I65,'29 DAS'!I92,'29 DAS'!I120,'29 DAS'!I148)</f>
        <v>1.031965</v>
      </c>
      <c r="G102">
        <f>STDEV('29 DAS'!I38,'29 DAS'!I65,'29 DAS'!I92,'29 DAS'!I120,'29 DAS'!I148)/COUNT('29 DAS'!I38,'29 DAS'!I65,'29 DAS'!I92,'29 DAS'!I120,'29 DAS'!I148)^0.5</f>
        <v>0.104135000000001</v>
      </c>
      <c r="H102">
        <f>AVERAGE('37 DAS Bolt'!I38,'37 DAS Bolt'!I72,'37 DAS Bolt'!I106,'37 DAS Bolt'!I141,'37 DAS Bolt'!I176)</f>
        <v>53.811680000000003</v>
      </c>
      <c r="I102">
        <f>STDEV('37 DAS Bolt'!I38,'37 DAS Bolt'!I72,'37 DAS Bolt'!I106,'37 DAS Bolt'!I141,'37 DAS Bolt'!I176)/COUNT('37 DAS Bolt'!I38,'37 DAS Bolt'!I72,'37 DAS Bolt'!I106,'37 DAS Bolt'!I141,'37 DAS Bolt'!I176)^0.5</f>
        <v>3.2455044580773298</v>
      </c>
      <c r="L102">
        <v>23</v>
      </c>
      <c r="Q102">
        <f t="shared" si="5"/>
        <v>70</v>
      </c>
      <c r="R102">
        <f t="shared" si="2"/>
        <v>0.35279919544899502</v>
      </c>
      <c r="S102">
        <f t="shared" si="6"/>
        <v>46</v>
      </c>
      <c r="T102">
        <f t="shared" si="3"/>
        <v>37.376704157196414</v>
      </c>
    </row>
    <row r="103" spans="1:20" x14ac:dyDescent="0.25">
      <c r="A103" t="s">
        <v>44</v>
      </c>
      <c r="H103">
        <f>AVERAGE('37 DAS Bolt'!I39,'37 DAS Bolt'!I73,'37 DAS Bolt'!I107,'37 DAS Bolt'!I142,'37 DAS Bolt'!I177)</f>
        <v>33.454319999999996</v>
      </c>
      <c r="I103">
        <f>STDEV('37 DAS Bolt'!I39,'37 DAS Bolt'!I73,'37 DAS Bolt'!I107,'37 DAS Bolt'!I142,'37 DAS Bolt'!I177)/COUNT('37 DAS Bolt'!I39,'37 DAS Bolt'!I73,'37 DAS Bolt'!I107,'37 DAS Bolt'!I142,'37 DAS Bolt'!I177)^0.5</f>
        <v>4.8086610605656155</v>
      </c>
      <c r="L103">
        <v>24</v>
      </c>
      <c r="S103">
        <f t="shared" si="6"/>
        <v>50</v>
      </c>
      <c r="T103">
        <f t="shared" si="3"/>
        <v>21.501122452035652</v>
      </c>
    </row>
    <row r="104" spans="1:20" x14ac:dyDescent="0.25">
      <c r="A104" t="s">
        <v>45</v>
      </c>
      <c r="H104">
        <f>AVERAGE('37 DAS Bolt'!I40,'37 DAS Bolt'!I74,'37 DAS Bolt'!I108,'37 DAS Bolt'!I143,'37 DAS Bolt'!I178)</f>
        <v>20.4696</v>
      </c>
      <c r="I104">
        <f>STDEV('37 DAS Bolt'!I40,'37 DAS Bolt'!I74,'37 DAS Bolt'!I108,'37 DAS Bolt'!I143,'37 DAS Bolt'!I178)/COUNT('37 DAS Bolt'!I40,'37 DAS Bolt'!I74,'37 DAS Bolt'!I108,'37 DAS Bolt'!I143,'37 DAS Bolt'!I178)^0.5</f>
        <v>3.3730554439558209</v>
      </c>
      <c r="L104">
        <v>25</v>
      </c>
      <c r="S104">
        <f t="shared" si="6"/>
        <v>54</v>
      </c>
      <c r="T104">
        <f t="shared" si="3"/>
        <v>12.029705182452876</v>
      </c>
    </row>
    <row r="105" spans="1:20" x14ac:dyDescent="0.25">
      <c r="A105" t="s">
        <v>46</v>
      </c>
      <c r="H105">
        <f>AVERAGE('37 DAS Bolt'!I41,'37 DAS Bolt'!I75,'37 DAS Bolt'!I109,'37 DAS Bolt'!I144,'37 DAS Bolt'!I179)</f>
        <v>9.4231800000000003</v>
      </c>
      <c r="I105">
        <f>STDEV('37 DAS Bolt'!I41,'37 DAS Bolt'!I75,'37 DAS Bolt'!I109,'37 DAS Bolt'!I144,'37 DAS Bolt'!I179)/COUNT('37 DAS Bolt'!I41,'37 DAS Bolt'!I75,'37 DAS Bolt'!I109,'37 DAS Bolt'!I144,'37 DAS Bolt'!I179)^0.5</f>
        <v>1.8239859989594205</v>
      </c>
      <c r="L105">
        <v>26</v>
      </c>
      <c r="S105">
        <f t="shared" si="6"/>
        <v>58</v>
      </c>
      <c r="T105">
        <f t="shared" si="3"/>
        <v>4.992475661435118</v>
      </c>
    </row>
    <row r="106" spans="1:20" x14ac:dyDescent="0.25">
      <c r="A106" t="s">
        <v>47</v>
      </c>
      <c r="H106">
        <f>AVERAGE('37 DAS Bolt'!I42,'37 DAS Bolt'!I76,'37 DAS Bolt'!I110,'37 DAS Bolt'!I145,'37 DAS Bolt'!I180)</f>
        <v>4.6497000000000002</v>
      </c>
      <c r="I106">
        <f>STDEV('37 DAS Bolt'!I42,'37 DAS Bolt'!I76,'37 DAS Bolt'!I110,'37 DAS Bolt'!I145,'37 DAS Bolt'!I180)/COUNT('37 DAS Bolt'!I42,'37 DAS Bolt'!I76,'37 DAS Bolt'!I110,'37 DAS Bolt'!I145,'37 DAS Bolt'!I180)^0.5</f>
        <v>1.2363335553158781</v>
      </c>
      <c r="L106">
        <v>27</v>
      </c>
      <c r="S106">
        <f t="shared" si="6"/>
        <v>62</v>
      </c>
      <c r="T106">
        <f t="shared" si="3"/>
        <v>2.1823258768718357</v>
      </c>
    </row>
    <row r="107" spans="1:20" x14ac:dyDescent="0.25">
      <c r="A107" t="s">
        <v>51</v>
      </c>
      <c r="H107">
        <f>AVERAGE('37 DAS Bolt'!I43,'37 DAS Bolt'!I77,'37 DAS Bolt'!I111,'37 DAS Bolt'!I146,'37 DAS Bolt'!I181)</f>
        <v>2.4450333333333334</v>
      </c>
      <c r="I107">
        <f>STDEV('37 DAS Bolt'!I43,'37 DAS Bolt'!I77,'37 DAS Bolt'!I111,'37 DAS Bolt'!I146,'37 DAS Bolt'!I181)/COUNT('37 DAS Bolt'!I43,'37 DAS Bolt'!I77,'37 DAS Bolt'!I111,'37 DAS Bolt'!I146,'37 DAS Bolt'!I181)^0.5</f>
        <v>0.21365082364560223</v>
      </c>
      <c r="L107">
        <v>28</v>
      </c>
      <c r="S107">
        <f t="shared" si="6"/>
        <v>66</v>
      </c>
      <c r="T107">
        <f t="shared" si="3"/>
        <v>0.99415102050534954</v>
      </c>
    </row>
    <row r="108" spans="1:20" x14ac:dyDescent="0.25">
      <c r="A108" t="s">
        <v>52</v>
      </c>
      <c r="H108">
        <f>AVERAGE('37 DAS Bolt'!I44,'37 DAS Bolt'!I78,'37 DAS Bolt'!I112,'37 DAS Bolt'!I147,'37 DAS Bolt'!I182)</f>
        <v>1.429</v>
      </c>
      <c r="I108" t="e">
        <f>STDEV('37 DAS Bolt'!I44,'37 DAS Bolt'!I78,'37 DAS Bolt'!I112,'37 DAS Bolt'!I147,'37 DAS Bolt'!I182)/COUNT('37 DAS Bolt'!I44,'37 DAS Bolt'!I78,'37 DAS Bolt'!I112,'37 DAS Bolt'!I147,'37 DAS Bolt'!I182)^0.5</f>
        <v>#DIV/0!</v>
      </c>
      <c r="L108">
        <v>29</v>
      </c>
      <c r="S108">
        <f t="shared" si="6"/>
        <v>70</v>
      </c>
      <c r="T108">
        <f t="shared" si="3"/>
        <v>0.48853405909756037</v>
      </c>
    </row>
    <row r="109" spans="1:20" x14ac:dyDescent="0.25">
      <c r="L109" t="s">
        <v>69</v>
      </c>
      <c r="N109">
        <f>SUM(N80:N88)</f>
        <v>129.12957710825637</v>
      </c>
      <c r="P109">
        <f>SUM(P80:P94)</f>
        <v>458.07850711859396</v>
      </c>
      <c r="R109">
        <f>SUM(R82:R94)</f>
        <v>1327.3482583213854</v>
      </c>
      <c r="T109">
        <f>SUM(T85:T97)</f>
        <v>2740.858820904336</v>
      </c>
    </row>
    <row r="111" spans="1:20" x14ac:dyDescent="0.25">
      <c r="A111" s="3" t="s">
        <v>73</v>
      </c>
    </row>
    <row r="112" spans="1:20" x14ac:dyDescent="0.25">
      <c r="A112" s="3"/>
    </row>
    <row r="113" spans="1:9" x14ac:dyDescent="0.25">
      <c r="A113" t="s">
        <v>60</v>
      </c>
      <c r="B113" s="10">
        <v>18</v>
      </c>
      <c r="C113" s="10"/>
      <c r="D113" s="10">
        <v>23</v>
      </c>
      <c r="E113" s="10"/>
      <c r="F113" s="10">
        <v>29</v>
      </c>
      <c r="G113" s="10"/>
      <c r="H113" s="10">
        <v>37</v>
      </c>
      <c r="I113" s="10"/>
    </row>
    <row r="114" spans="1:9" x14ac:dyDescent="0.25">
      <c r="A114" t="s">
        <v>61</v>
      </c>
      <c r="B114" s="10">
        <f>B113*(22-3)-110</f>
        <v>232</v>
      </c>
      <c r="C114" s="10"/>
      <c r="D114" s="10">
        <f>D113*(22-3)-110</f>
        <v>327</v>
      </c>
      <c r="E114" s="10"/>
      <c r="F114" s="10">
        <f>F113*(22-3)-110</f>
        <v>441</v>
      </c>
      <c r="G114" s="10"/>
      <c r="H114" s="10">
        <f>H113*(22-3)-110</f>
        <v>593</v>
      </c>
      <c r="I114" s="10"/>
    </row>
    <row r="116" spans="1:9" x14ac:dyDescent="0.25">
      <c r="A116" t="s">
        <v>14</v>
      </c>
      <c r="B116">
        <f>B80/10^6/B43</f>
        <v>2.8561307692307174E-2</v>
      </c>
      <c r="D116">
        <f>D80/10^6/D43</f>
        <v>1.8601249999999469E-2</v>
      </c>
      <c r="F116">
        <f>F80/10^6/F43</f>
        <v>1.2410258064516606E-2</v>
      </c>
      <c r="H116">
        <f>H80/10^6/H43</f>
        <v>1.2029840000000258E-2</v>
      </c>
    </row>
    <row r="117" spans="1:9" x14ac:dyDescent="0.25">
      <c r="A117" t="s">
        <v>15</v>
      </c>
      <c r="B117">
        <f t="shared" ref="B117:B124" si="7">B81/10^6/B44</f>
        <v>3.5668500000000623E-2</v>
      </c>
      <c r="D117">
        <f t="shared" ref="D117:D130" si="8">D81/10^6/D44</f>
        <v>2.2777777777778178E-2</v>
      </c>
      <c r="F117">
        <f t="shared" ref="F117:F138" si="9">F81/10^6/F44</f>
        <v>1.1052382352940589E-2</v>
      </c>
      <c r="H117">
        <f t="shared" ref="H117:H144" si="10">H81/10^6/H44</f>
        <v>1.4886821428571298E-2</v>
      </c>
    </row>
    <row r="118" spans="1:9" x14ac:dyDescent="0.25">
      <c r="A118" t="s">
        <v>16</v>
      </c>
      <c r="B118">
        <f t="shared" si="7"/>
        <v>5.1555079999998227E-2</v>
      </c>
      <c r="D118">
        <f t="shared" si="8"/>
        <v>4.8847619047619258E-2</v>
      </c>
      <c r="F118">
        <f t="shared" si="9"/>
        <v>3.1835942307692419E-2</v>
      </c>
      <c r="H118">
        <f t="shared" si="10"/>
        <v>3.6111754385965374E-2</v>
      </c>
    </row>
    <row r="119" spans="1:9" x14ac:dyDescent="0.25">
      <c r="A119" t="s">
        <v>17</v>
      </c>
      <c r="B119">
        <f t="shared" si="7"/>
        <v>7.207152631579003E-2</v>
      </c>
      <c r="D119">
        <f t="shared" si="8"/>
        <v>3.8036204081633398E-2</v>
      </c>
      <c r="F119">
        <f t="shared" si="9"/>
        <v>2.6847797101448773E-2</v>
      </c>
      <c r="H119">
        <f t="shared" si="10"/>
        <v>4.2966461538459656E-2</v>
      </c>
    </row>
    <row r="120" spans="1:9" x14ac:dyDescent="0.25">
      <c r="A120" t="s">
        <v>18</v>
      </c>
      <c r="B120">
        <f t="shared" si="7"/>
        <v>6.4230250000000377E-2</v>
      </c>
      <c r="D120">
        <f t="shared" si="8"/>
        <v>5.1060222222221549E-2</v>
      </c>
      <c r="F120">
        <f t="shared" si="9"/>
        <v>3.5702274193548322E-2</v>
      </c>
      <c r="H120">
        <f t="shared" si="10"/>
        <v>4.1475175438595802E-2</v>
      </c>
    </row>
    <row r="121" spans="1:9" x14ac:dyDescent="0.25">
      <c r="A121" t="s">
        <v>19</v>
      </c>
      <c r="B121">
        <f t="shared" si="7"/>
        <v>6.7719058823529119E-2</v>
      </c>
      <c r="D121">
        <f t="shared" si="8"/>
        <v>5.3373939024389985E-2</v>
      </c>
      <c r="F121">
        <f t="shared" si="9"/>
        <v>3.4061193939394371E-2</v>
      </c>
      <c r="H121">
        <f t="shared" si="10"/>
        <v>4.2250964705882042E-2</v>
      </c>
    </row>
    <row r="122" spans="1:9" x14ac:dyDescent="0.25">
      <c r="A122" t="s">
        <v>20</v>
      </c>
      <c r="B122">
        <f t="shared" si="7"/>
        <v>2.9819937500000174E-2</v>
      </c>
      <c r="D122">
        <f t="shared" si="8"/>
        <v>5.1158282051282228E-2</v>
      </c>
      <c r="F122">
        <f t="shared" si="9"/>
        <v>4.1711471502590712E-2</v>
      </c>
      <c r="H122">
        <f t="shared" si="10"/>
        <v>3.7586941634241172E-2</v>
      </c>
    </row>
    <row r="123" spans="1:9" x14ac:dyDescent="0.25">
      <c r="A123" t="s">
        <v>21</v>
      </c>
      <c r="B123">
        <f t="shared" si="7"/>
        <v>2.4947142857142633E-2</v>
      </c>
      <c r="D123">
        <f t="shared" si="8"/>
        <v>5.3104119402985636E-2</v>
      </c>
      <c r="F123">
        <f t="shared" si="9"/>
        <v>3.6722831111111166E-2</v>
      </c>
      <c r="H123">
        <f t="shared" si="10"/>
        <v>3.3433802047781701E-2</v>
      </c>
    </row>
    <row r="124" spans="1:9" x14ac:dyDescent="0.25">
      <c r="A124" t="s">
        <v>22</v>
      </c>
      <c r="B124">
        <f t="shared" si="7"/>
        <v>3.967800000000193E-3</v>
      </c>
      <c r="D124">
        <f t="shared" si="8"/>
        <v>3.9789595744680537E-2</v>
      </c>
      <c r="F124">
        <f t="shared" si="9"/>
        <v>4.0161550420167995E-2</v>
      </c>
      <c r="H124">
        <f t="shared" si="10"/>
        <v>3.1704824324324248E-2</v>
      </c>
    </row>
    <row r="125" spans="1:9" x14ac:dyDescent="0.25">
      <c r="A125" t="s">
        <v>23</v>
      </c>
      <c r="D125">
        <f t="shared" si="8"/>
        <v>3.1108606060605299E-2</v>
      </c>
      <c r="F125">
        <f t="shared" si="9"/>
        <v>4.0339816513761485E-2</v>
      </c>
      <c r="H125">
        <f t="shared" si="10"/>
        <v>2.587184985835694E-2</v>
      </c>
    </row>
    <row r="126" spans="1:9" x14ac:dyDescent="0.25">
      <c r="A126" t="s">
        <v>30</v>
      </c>
      <c r="D126">
        <f t="shared" si="8"/>
        <v>2.375981481481499E-2</v>
      </c>
      <c r="F126">
        <f t="shared" si="9"/>
        <v>3.501124880382752E-2</v>
      </c>
      <c r="H126">
        <f t="shared" si="10"/>
        <v>2.9643783707865197E-2</v>
      </c>
    </row>
    <row r="127" spans="1:9" x14ac:dyDescent="0.25">
      <c r="A127" t="s">
        <v>31</v>
      </c>
      <c r="D127">
        <f t="shared" si="8"/>
        <v>1.782950000000031E-2</v>
      </c>
      <c r="F127">
        <f t="shared" si="9"/>
        <v>3.2187299319728274E-2</v>
      </c>
      <c r="H127">
        <f t="shared" si="10"/>
        <v>3.1101555555555657E-2</v>
      </c>
    </row>
    <row r="128" spans="1:9" x14ac:dyDescent="0.25">
      <c r="A128" t="s">
        <v>32</v>
      </c>
      <c r="D128">
        <f t="shared" si="8"/>
        <v>9.5301250000000576E-3</v>
      </c>
      <c r="F128">
        <f t="shared" si="9"/>
        <v>2.9030711409396139E-2</v>
      </c>
      <c r="H128">
        <f t="shared" si="10"/>
        <v>3.0582826506024157E-2</v>
      </c>
    </row>
    <row r="129" spans="1:8" x14ac:dyDescent="0.25">
      <c r="A129" t="s">
        <v>33</v>
      </c>
      <c r="D129">
        <f t="shared" si="8"/>
        <v>5.0121111111111989E-3</v>
      </c>
      <c r="F129">
        <f t="shared" si="9"/>
        <v>2.4853472727272705E-2</v>
      </c>
      <c r="H129">
        <f t="shared" si="10"/>
        <v>3.2058529535865056E-2</v>
      </c>
    </row>
    <row r="130" spans="1:8" x14ac:dyDescent="0.25">
      <c r="A130" t="s">
        <v>34</v>
      </c>
      <c r="D130">
        <f t="shared" si="8"/>
        <v>3.238237500000019E-3</v>
      </c>
      <c r="F130">
        <f t="shared" si="9"/>
        <v>2.5984082191780923E-2</v>
      </c>
      <c r="H130">
        <f t="shared" si="10"/>
        <v>3.267297488584487E-2</v>
      </c>
    </row>
    <row r="131" spans="1:8" x14ac:dyDescent="0.25">
      <c r="A131" t="s">
        <v>35</v>
      </c>
      <c r="F131">
        <f t="shared" si="9"/>
        <v>2.4241951612903725E-2</v>
      </c>
      <c r="H131">
        <f t="shared" si="10"/>
        <v>2.8747660975609692E-2</v>
      </c>
    </row>
    <row r="132" spans="1:8" x14ac:dyDescent="0.25">
      <c r="A132" t="s">
        <v>36</v>
      </c>
      <c r="F132">
        <f t="shared" si="9"/>
        <v>2.213617021276526E-2</v>
      </c>
      <c r="H132">
        <f t="shared" si="10"/>
        <v>2.4856257971014512E-2</v>
      </c>
    </row>
    <row r="133" spans="1:8" x14ac:dyDescent="0.25">
      <c r="A133" t="s">
        <v>37</v>
      </c>
      <c r="F133">
        <f t="shared" si="9"/>
        <v>1.6793785714285789E-2</v>
      </c>
      <c r="H133">
        <f t="shared" si="10"/>
        <v>3.1146583081571033E-2</v>
      </c>
    </row>
    <row r="134" spans="1:8" x14ac:dyDescent="0.25">
      <c r="A134" t="s">
        <v>38</v>
      </c>
      <c r="F134">
        <f t="shared" si="9"/>
        <v>4.193038461538446E-3</v>
      </c>
      <c r="H134">
        <f t="shared" si="10"/>
        <v>2.5197382671480195E-2</v>
      </c>
    </row>
    <row r="135" spans="1:8" x14ac:dyDescent="0.25">
      <c r="A135" t="s">
        <v>39</v>
      </c>
      <c r="F135">
        <f t="shared" si="9"/>
        <v>5.6184594594595721E-3</v>
      </c>
      <c r="H135">
        <f t="shared" si="10"/>
        <v>2.9617035874439774E-2</v>
      </c>
    </row>
    <row r="136" spans="1:8" x14ac:dyDescent="0.25">
      <c r="A136" t="s">
        <v>40</v>
      </c>
      <c r="F136">
        <f>F100/10^6/F63</f>
        <v>3.7194499999999844E-3</v>
      </c>
      <c r="H136">
        <f t="shared" si="10"/>
        <v>2.6681988304093733E-2</v>
      </c>
    </row>
    <row r="137" spans="1:8" x14ac:dyDescent="0.25">
      <c r="A137" t="s">
        <v>41</v>
      </c>
      <c r="F137">
        <f t="shared" si="9"/>
        <v>2.2813535714285515E-3</v>
      </c>
      <c r="H137">
        <f t="shared" si="10"/>
        <v>2.3490458015266977E-2</v>
      </c>
    </row>
    <row r="138" spans="1:8" x14ac:dyDescent="0.25">
      <c r="A138" t="s">
        <v>42</v>
      </c>
      <c r="F138">
        <f t="shared" si="9"/>
        <v>1.3759533333332814E-3</v>
      </c>
      <c r="H138">
        <f t="shared" si="10"/>
        <v>2.3601614035087561E-2</v>
      </c>
    </row>
    <row r="139" spans="1:8" x14ac:dyDescent="0.25">
      <c r="A139" t="s">
        <v>44</v>
      </c>
      <c r="H139">
        <f t="shared" si="10"/>
        <v>2.4965910447760635E-2</v>
      </c>
    </row>
    <row r="140" spans="1:8" x14ac:dyDescent="0.25">
      <c r="A140" t="s">
        <v>45</v>
      </c>
      <c r="H140">
        <f t="shared" si="10"/>
        <v>2.2249565217391073E-2</v>
      </c>
    </row>
    <row r="141" spans="1:8" x14ac:dyDescent="0.25">
      <c r="A141" t="s">
        <v>46</v>
      </c>
      <c r="H141">
        <f t="shared" si="10"/>
        <v>1.6827107142856994E-2</v>
      </c>
    </row>
    <row r="142" spans="1:8" x14ac:dyDescent="0.25">
      <c r="A142" t="s">
        <v>47</v>
      </c>
      <c r="H142">
        <f t="shared" si="10"/>
        <v>1.0940470588235785E-2</v>
      </c>
    </row>
    <row r="143" spans="1:8" x14ac:dyDescent="0.25">
      <c r="A143" t="s">
        <v>51</v>
      </c>
      <c r="H143">
        <f t="shared" si="10"/>
        <v>1.2225166666665751E-2</v>
      </c>
    </row>
    <row r="144" spans="1:8" x14ac:dyDescent="0.25">
      <c r="A144" t="s">
        <v>52</v>
      </c>
      <c r="H144">
        <f t="shared" si="10"/>
        <v>7.145000000000787E-3</v>
      </c>
    </row>
    <row r="146" spans="1:8" x14ac:dyDescent="0.25">
      <c r="A146" t="s">
        <v>74</v>
      </c>
      <c r="B146">
        <f>AVERAGE(B116:B124)</f>
        <v>4.2060067020974284E-2</v>
      </c>
      <c r="D146">
        <f>AVERAGE(D116:D130)</f>
        <v>3.1148493589274809E-2</v>
      </c>
      <c r="F146">
        <f>AVERAGE(F116:F138)</f>
        <v>2.3403151927169241E-2</v>
      </c>
      <c r="H146">
        <f>AVERAGE(H116:H144)</f>
        <v>2.6967941604993374E-2</v>
      </c>
    </row>
    <row r="147" spans="1:8" x14ac:dyDescent="0.25">
      <c r="A147" t="s">
        <v>63</v>
      </c>
      <c r="B147">
        <f>STDEV(B116:B124)/COUNT(B116:B124)^0.5</f>
        <v>7.6897354179348773E-3</v>
      </c>
      <c r="D147">
        <f>STDEV(D116:D130)/COUNT(D116:D130)^0.5</f>
        <v>4.6788253766168316E-3</v>
      </c>
      <c r="F147">
        <f>STDEV(F116:F138)/COUNT(F116:F138)^0.5</f>
        <v>2.8130003986869953E-3</v>
      </c>
      <c r="H147">
        <f>STDEV(H116:H144)/COUNT(H116:H144)^0.5</f>
        <v>1.7482263104613577E-3</v>
      </c>
    </row>
    <row r="149" spans="1:8" x14ac:dyDescent="0.25">
      <c r="A149" t="s">
        <v>75</v>
      </c>
      <c r="B149">
        <f>0.144*EXP(-0.002*B114)</f>
        <v>9.0541951843262164E-2</v>
      </c>
      <c r="D149">
        <f>0.144*EXP(-0.002*D114)</f>
        <v>7.4874494081845697E-2</v>
      </c>
      <c r="F149">
        <f>0.144*EXP(-0.002*F114)</f>
        <v>5.9609401181463469E-2</v>
      </c>
      <c r="H149">
        <f>0.144*EXP(-0.002*H114)</f>
        <v>4.3983444404355532E-2</v>
      </c>
    </row>
    <row r="150" spans="1:8" x14ac:dyDescent="0.25">
      <c r="A150" t="s">
        <v>76</v>
      </c>
      <c r="B150">
        <f>0.144*EXP(-0.0012*B114)</f>
        <v>0.10900713072404139</v>
      </c>
      <c r="D150">
        <f>0.144*EXP(-0.0012*D114)</f>
        <v>9.7262479636439622E-2</v>
      </c>
      <c r="F150">
        <f>0.144*EXP(-0.0012*F114)</f>
        <v>8.4826950056341319E-2</v>
      </c>
      <c r="H150">
        <f>0.144*EXP(-0.0012*H114)</f>
        <v>7.0683580182831177E-2</v>
      </c>
    </row>
    <row r="171" spans="1:13" x14ac:dyDescent="0.25">
      <c r="A171" s="3" t="s">
        <v>58</v>
      </c>
    </row>
    <row r="173" spans="1:13" x14ac:dyDescent="0.25">
      <c r="A173" t="s">
        <v>2</v>
      </c>
      <c r="B173" s="10" t="s">
        <v>62</v>
      </c>
      <c r="C173" s="10"/>
      <c r="D173" s="10" t="s">
        <v>64</v>
      </c>
      <c r="E173" s="10"/>
      <c r="F173" s="10" t="s">
        <v>66</v>
      </c>
      <c r="G173" s="10"/>
      <c r="H173" s="10" t="s">
        <v>67</v>
      </c>
      <c r="I173" s="10"/>
      <c r="J173" s="6" t="s">
        <v>70</v>
      </c>
      <c r="K173" t="s">
        <v>71</v>
      </c>
      <c r="L173" t="s">
        <v>72</v>
      </c>
      <c r="M173" t="s">
        <v>77</v>
      </c>
    </row>
    <row r="174" spans="1:13" x14ac:dyDescent="0.25">
      <c r="B174" t="s">
        <v>65</v>
      </c>
      <c r="C174" t="s">
        <v>63</v>
      </c>
      <c r="D174" t="s">
        <v>65</v>
      </c>
      <c r="E174" t="s">
        <v>63</v>
      </c>
      <c r="F174" t="s">
        <v>65</v>
      </c>
      <c r="G174" t="s">
        <v>63</v>
      </c>
      <c r="H174" t="s">
        <v>65</v>
      </c>
      <c r="I174" t="s">
        <v>63</v>
      </c>
    </row>
    <row r="175" spans="1:13" x14ac:dyDescent="0.25">
      <c r="A175">
        <v>0</v>
      </c>
      <c r="B175" s="5">
        <v>1.5999999999999999E-5</v>
      </c>
      <c r="C175">
        <v>0</v>
      </c>
      <c r="D175" s="5">
        <f>B175</f>
        <v>1.5999999999999999E-5</v>
      </c>
      <c r="E175">
        <v>0</v>
      </c>
      <c r="F175">
        <v>0</v>
      </c>
      <c r="G175">
        <v>0</v>
      </c>
      <c r="H175">
        <v>0</v>
      </c>
      <c r="I175">
        <v>0</v>
      </c>
    </row>
    <row r="176" spans="1:13" x14ac:dyDescent="0.25">
      <c r="A176">
        <v>18</v>
      </c>
      <c r="B176">
        <f>AVERAGE('18 DAS'!E8:E12,'18 DAS'!E25,'18 DAS'!E38,'18 DAS'!E51,'18 DAS'!E65,'18 DAS'!E79)</f>
        <v>1.8869999999999994E-2</v>
      </c>
      <c r="C176">
        <f>STDEV('18 DAS'!E8:E12,'18 DAS'!E25,'18 DAS'!E38,'18 DAS'!E51,'18 DAS'!E65,'18 DAS'!E79)/COUNT('18 DAS'!E8:E12,'18 DAS'!E25,'18 DAS'!E38,'18 DAS'!E51,'18 DAS'!E65,'18 DAS'!E79)^0.5</f>
        <v>9.5441081301502503E-4</v>
      </c>
      <c r="D176">
        <f>AVERAGE('18 DAS'!G8:G12,'18 DAS'!G25,'18 DAS'!G38,'18 DAS'!G51,'18 DAS'!G65,'18 DAS'!G79)</f>
        <v>2.3700000000000027E-3</v>
      </c>
      <c r="E176">
        <f>STDEV('18 DAS'!G8:G12,'18 DAS'!G25,'18 DAS'!G38,'18 DAS'!G51,'18 DAS'!G65,'18 DAS'!G79)/COUNT('18 DAS'!G8:G12,'18 DAS'!G25,'18 DAS'!G38,'18 DAS'!G51,'18 DAS'!G65,'18 DAS'!G79)^0.5</f>
        <v>3.7772712078665364E-4</v>
      </c>
      <c r="F176">
        <f>AVERAGE('18 DAS'!I8:I12,'18 DAS'!I15,'18 DAS'!I28,'18 DAS'!I41,'18 DAS'!I55,'18 DAS'!I69)</f>
        <v>124.70338</v>
      </c>
      <c r="G176">
        <f>STDEV('18 DAS'!I8:I12,'18 DAS'!I15,'18 DAS'!I28,'18 DAS'!I41,'18 DAS'!I55,'18 DAS'!I69)/COUNT('18 DAS'!I8:I12,'18 DAS'!I15,'18 DAS'!I28,'18 DAS'!I41,'18 DAS'!I55,'18 DAS'!I69)^0.5</f>
        <v>4.6799046727898332</v>
      </c>
      <c r="H176">
        <f>AVERAGE('18 DAS'!I25,'18 DAS'!I38,'18 DAS'!I51,'18 DAS'!I65,'18 DAS'!I79)</f>
        <v>137.46948800000001</v>
      </c>
      <c r="I176">
        <f>STDEV('18 DAS'!I25,'18 DAS'!I38,'18 DAS'!I51,'18 DAS'!I65,'18 DAS'!I79)/COUNT('18 DAS'!I25,'18 DAS'!I38,'18 DAS'!I51,'18 DAS'!I65,'18 DAS'!I79)^0.5</f>
        <v>10.446736906897957</v>
      </c>
      <c r="J176">
        <f>F176/H176</f>
        <v>0.90713497092532991</v>
      </c>
      <c r="K176">
        <f>N109/H176</f>
        <v>0.93933264018744556</v>
      </c>
      <c r="L176">
        <f>N109/F176</f>
        <v>1.0354938022390121</v>
      </c>
      <c r="M176">
        <f>1-D176/B176</f>
        <v>0.87440381558028601</v>
      </c>
    </row>
    <row r="177" spans="1:14" x14ac:dyDescent="0.25">
      <c r="A177">
        <v>23</v>
      </c>
      <c r="B177">
        <f>AVERAGE('23 DAS'!E8:E12,'23 DAS'!E31,'23 DAS'!E50,'23 DAS'!E69,'23 DAS'!E89,'23 DAS'!E109)</f>
        <v>8.6600000000000038E-2</v>
      </c>
      <c r="C177">
        <f>STDEV('23 DAS'!E8:E12,'23 DAS'!E31,'23 DAS'!E50,'23 DAS'!E69,'23 DAS'!E89,'23 DAS'!E109)/COUNT('23 DAS'!E8:E12,'23 DAS'!E31,'23 DAS'!E50,'23 DAS'!E69,'23 DAS'!E89,'23 DAS'!E109)^0.5</f>
        <v>2.7563663681658013E-3</v>
      </c>
      <c r="D177">
        <f>AVERAGE('23 DAS'!G8:G12,'23 DAS'!G31,'23 DAS'!G50,'23 DAS'!G69,'23 DAS'!G89,'23 DAS'!G109)</f>
        <v>1.0829999999999989E-2</v>
      </c>
      <c r="E177">
        <f>STDEV('23 DAS'!G8:G12,'23 DAS'!G31,'23 DAS'!G50,'23 DAS'!G69,'23 DAS'!G89,'23 DAS'!G109)/COUNT('23 DAS'!G8:G12,'23 DAS'!G31,'23 DAS'!G50,'23 DAS'!G69,'23 DAS'!G89,'23 DAS'!G109)^0.5</f>
        <v>5.1446844196488626E-4</v>
      </c>
      <c r="F177">
        <f>AVERAGE('23 DAS'!I8:I12,'23 DAS'!I15,'23 DAS'!I34,'23 DAS'!I53,'23 DAS'!I73,'23 DAS'!I93)</f>
        <v>506.46743000000004</v>
      </c>
      <c r="G177">
        <f>STDEV('23 DAS'!I8:I12,'23 DAS'!I15,'23 DAS'!I34,'23 DAS'!I53,'23 DAS'!I73,'23 DAS'!I93)/COUNT('23 DAS'!I8:I12,'23 DAS'!I15,'23 DAS'!I34,'23 DAS'!I53,'23 DAS'!I73,'23 DAS'!I93)^0.5</f>
        <v>12.715101414984645</v>
      </c>
      <c r="H177">
        <f>AVERAGE('23 DAS'!I31,'23 DAS'!I50,'23 DAS'!I69,'23 DAS'!I89,'23 DAS'!I109)</f>
        <v>489.04745599999995</v>
      </c>
      <c r="I177">
        <f>STDEV('23 DAS'!I31,'23 DAS'!I50,'23 DAS'!I69,'23 DAS'!I89,'23 DAS'!I109)/COUNT('23 DAS'!I31,'23 DAS'!I50,'23 DAS'!I69,'23 DAS'!I89,'23 DAS'!I109)^0.5</f>
        <v>8.6880524314242003</v>
      </c>
      <c r="J177">
        <f>F177/H177</f>
        <v>1.0356202118757163</v>
      </c>
      <c r="K177">
        <f>P109/H177</f>
        <v>0.93667496170063713</v>
      </c>
      <c r="L177">
        <f>P109/F177</f>
        <v>0.90445797692971874</v>
      </c>
      <c r="M177">
        <f>1-D177/B177</f>
        <v>0.87494226327944591</v>
      </c>
    </row>
    <row r="178" spans="1:14" x14ac:dyDescent="0.25">
      <c r="A178">
        <v>29</v>
      </c>
      <c r="B178">
        <f>AVERAGE('29 DAS'!E8:E12,'29 DAS'!E39,'29 DAS'!E66,'29 DAS'!E93,'29 DAS'!E121,'29 DAS'!E149)</f>
        <v>0.36727000000000004</v>
      </c>
      <c r="C178">
        <f>STDEV('29 DAS'!E8:E12,'29 DAS'!E39,'29 DAS'!E66,'29 DAS'!E93,'29 DAS'!E121,'29 DAS'!E149)/COUNT('29 DAS'!E8:E12,'29 DAS'!E39,'29 DAS'!E66,'29 DAS'!E93,'29 DAS'!E121,'29 DAS'!E149)^0.5</f>
        <v>6.911826418859522E-3</v>
      </c>
      <c r="D178">
        <f>AVERAGE('29 DAS'!G8:G12,'29 DAS'!G39,'29 DAS'!G66,'29 DAS'!G93,'29 DAS'!G121,'29 DAS'!G149)</f>
        <v>4.1990000000000013E-2</v>
      </c>
      <c r="E178">
        <f>STDEV('29 DAS'!G8:G12,'29 DAS'!G39,'29 DAS'!G66,'29 DAS'!G93,'29 DAS'!G121,'29 DAS'!G149)/COUNT('29 DAS'!G8:G12,'29 DAS'!G39,'29 DAS'!G66,'29 DAS'!G93,'29 DAS'!G121,'29 DAS'!G149)^0.5</f>
        <v>2.0783781069756107E-3</v>
      </c>
      <c r="F178">
        <f>AVERAGE('29 DAS'!I8:I12,'29 DAS'!I15,'29 DAS'!I42,'29 DAS'!I69,'29 DAS'!I97,'29 DAS'!I125)</f>
        <v>1372.6130100000003</v>
      </c>
      <c r="G178">
        <f>STDEV('29 DAS'!I8:I12,'29 DAS'!I15,'29 DAS'!I42,'29 DAS'!I69,'29 DAS'!I97,'29 DAS'!I125)/COUNT('29 DAS'!I8:I12,'29 DAS'!I15,'29 DAS'!I42,'29 DAS'!I69,'29 DAS'!I97,'29 DAS'!I125)^0.5</f>
        <v>22.09064601169187</v>
      </c>
      <c r="H178">
        <f>AVERAGE('29 DAS'!I39,'29 DAS'!I66,'29 DAS'!I93,'29 DAS'!I121,'29 DAS'!I149)</f>
        <v>1479.6192699999999</v>
      </c>
      <c r="I178">
        <f>STDEV('29 DAS'!I39,'29 DAS'!I66,'29 DAS'!I93,'29 DAS'!I121,'29 DAS'!I149)/COUNT('29 DAS'!I39,'29 DAS'!I66,'29 DAS'!I93,'29 DAS'!I121,'29 DAS'!I149)^0.5</f>
        <v>43.275770441128309</v>
      </c>
      <c r="J178">
        <f>F178/H178</f>
        <v>0.92767986861917551</v>
      </c>
      <c r="K178">
        <f>R109/H178</f>
        <v>0.8970877071108877</v>
      </c>
      <c r="L178">
        <f>R109/F178</f>
        <v>0.96702293264828165</v>
      </c>
      <c r="M178">
        <f>1-D178/B178</f>
        <v>0.88566994309363678</v>
      </c>
    </row>
    <row r="179" spans="1:14" x14ac:dyDescent="0.25">
      <c r="A179">
        <v>37</v>
      </c>
      <c r="B179">
        <f>AVERAGE('37 DAS Bolt'!E8:E12,'37 DAS Bolt'!E46,'37 DAS Bolt'!E80,'37 DAS Bolt'!E114,'37 DAS Bolt'!E149,'37 DAS Bolt'!E184)</f>
        <v>1.4309000000000001</v>
      </c>
      <c r="C179">
        <f>STDEV('37 DAS Bolt'!E8:E12,'37 DAS Bolt'!E46,'37 DAS Bolt'!E80,'37 DAS Bolt'!E114,'37 DAS Bolt'!E149,'37 DAS Bolt'!E184)/COUNT('37 DAS Bolt'!E8:E12,'37 DAS Bolt'!E46,'37 DAS Bolt'!E80,'37 DAS Bolt'!E114,'37 DAS Bolt'!E149,'37 DAS Bolt'!E184)^0.5</f>
        <v>4.8879818603045404E-2</v>
      </c>
      <c r="D179">
        <f>AVERAGE('37 DAS Bolt'!G8:G12,'37 DAS Bolt'!G46,'37 DAS Bolt'!G80,'37 DAS Bolt'!G114,'37 DAS Bolt'!G149,'37 DAS Bolt'!G184)</f>
        <v>0.13309999999999997</v>
      </c>
      <c r="E179">
        <f>STDEV('37 DAS Bolt'!G8:G12,'37 DAS Bolt'!G46,'37 DAS Bolt'!G80,'37 DAS Bolt'!G114,'37 DAS Bolt'!G149,'37 DAS Bolt'!G184)/COUNT('37 DAS Bolt'!G8:G12,'37 DAS Bolt'!G46,'37 DAS Bolt'!G80,'37 DAS Bolt'!G114,'37 DAS Bolt'!G149,'37 DAS Bolt'!G184)^0.5</f>
        <v>4.7374864409069758E-3</v>
      </c>
      <c r="F179">
        <f>AVERAGE('37 DAS Bolt'!I8:I12,'37 DAS Bolt'!I15,'37 DAS Bolt'!I49,'37 DAS Bolt'!I83,'37 DAS Bolt'!I118,'37 DAS Bolt'!I153)</f>
        <v>2682.7180700000004</v>
      </c>
      <c r="G179">
        <f>STDEV('37 DAS Bolt'!I8:I12,'37 DAS Bolt'!I15,'37 DAS Bolt'!I49,'37 DAS Bolt'!I83,'37 DAS Bolt'!I118,'37 DAS Bolt'!I153)/COUNT('37 DAS Bolt'!I8:I12,'37 DAS Bolt'!I15,'37 DAS Bolt'!I49,'37 DAS Bolt'!I83,'37 DAS Bolt'!I118,'37 DAS Bolt'!I153)^0.5</f>
        <v>138.06904791644601</v>
      </c>
      <c r="H179">
        <f>AVERAGE('37 DAS Bolt'!I46,'37 DAS Bolt'!I80,'37 DAS Bolt'!I114,'37 DAS Bolt'!I149,'37 DAS Bolt'!I185,'37 DAS Bolt'!I184,'37 DAS Bolt'!I185)</f>
        <v>3576.5563400000001</v>
      </c>
      <c r="I179">
        <f>STDEV('37 DAS Bolt'!I46,'37 DAS Bolt'!I80,'37 DAS Bolt'!I114,'37 DAS Bolt'!I149,'37 DAS Bolt'!I185,'37 DAS Bolt'!I184,'37 DAS Bolt'!I185)/COUNT('37 DAS Bolt'!I46,'37 DAS Bolt'!I80,'37 DAS Bolt'!I114,'37 DAS Bolt'!I149,'37 DAS Bolt'!I185,'37 DAS Bolt'!I184,'37 DAS Bolt'!I185)^0.5</f>
        <v>184.48710980572875</v>
      </c>
      <c r="J179">
        <f>F179/H179</f>
        <v>0.7500841074406227</v>
      </c>
      <c r="K179">
        <f>T109/H179</f>
        <v>0.76634017763140727</v>
      </c>
      <c r="L179">
        <f>T109/F179</f>
        <v>1.0216723298487849</v>
      </c>
      <c r="M179">
        <f>1-D179/B179</f>
        <v>0.90698161995946613</v>
      </c>
      <c r="N179" t="s">
        <v>78</v>
      </c>
    </row>
    <row r="180" spans="1:14" x14ac:dyDescent="0.25">
      <c r="M180" s="8">
        <f>AVERAGE(M176:M179)</f>
        <v>0.88549941047820868</v>
      </c>
      <c r="N180" s="8">
        <f>AVERAGE('18 DAS'!H13,'23 DAS'!H13,'29 DAS'!H13,'37 DAS Bolt'!H13)</f>
        <v>90.55507703051984</v>
      </c>
    </row>
  </sheetData>
  <mergeCells count="44">
    <mergeCell ref="F78:G78"/>
    <mergeCell ref="H78:I78"/>
    <mergeCell ref="F114:G114"/>
    <mergeCell ref="H114:I114"/>
    <mergeCell ref="F113:G113"/>
    <mergeCell ref="H113:I113"/>
    <mergeCell ref="B77:C77"/>
    <mergeCell ref="D77:E77"/>
    <mergeCell ref="B114:C114"/>
    <mergeCell ref="D114:E114"/>
    <mergeCell ref="B78:C78"/>
    <mergeCell ref="D78:E78"/>
    <mergeCell ref="B113:C113"/>
    <mergeCell ref="D113:E113"/>
    <mergeCell ref="B41:C41"/>
    <mergeCell ref="D41:E41"/>
    <mergeCell ref="F41:G41"/>
    <mergeCell ref="H41:I41"/>
    <mergeCell ref="B173:C173"/>
    <mergeCell ref="D173:E173"/>
    <mergeCell ref="F173:G173"/>
    <mergeCell ref="H173:I173"/>
    <mergeCell ref="F77:G77"/>
    <mergeCell ref="H77:I77"/>
    <mergeCell ref="O78:P78"/>
    <mergeCell ref="Q78:R78"/>
    <mergeCell ref="B4:C4"/>
    <mergeCell ref="D4:E4"/>
    <mergeCell ref="F4:G4"/>
    <mergeCell ref="H4:I4"/>
    <mergeCell ref="B40:C40"/>
    <mergeCell ref="D40:E40"/>
    <mergeCell ref="F40:G40"/>
    <mergeCell ref="H40:I40"/>
    <mergeCell ref="B3:C3"/>
    <mergeCell ref="D3:E3"/>
    <mergeCell ref="F3:G3"/>
    <mergeCell ref="H3:I3"/>
    <mergeCell ref="S77:T77"/>
    <mergeCell ref="S78:T78"/>
    <mergeCell ref="M77:N77"/>
    <mergeCell ref="O77:P77"/>
    <mergeCell ref="Q77:R77"/>
    <mergeCell ref="M78:N78"/>
  </mergeCells>
  <phoneticPr fontId="2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88"/>
  <sheetViews>
    <sheetView workbookViewId="0">
      <selection activeCell="M26" sqref="M26"/>
    </sheetView>
  </sheetViews>
  <sheetFormatPr defaultRowHeight="13.2" x14ac:dyDescent="0.25"/>
  <sheetData>
    <row r="1" spans="1:2" x14ac:dyDescent="0.25">
      <c r="A1">
        <v>4.1666666666666664E-2</v>
      </c>
      <c r="B1">
        <v>0</v>
      </c>
    </row>
    <row r="2" spans="1:2" x14ac:dyDescent="0.25">
      <c r="A2">
        <v>8.3333333333333329E-2</v>
      </c>
      <c r="B2">
        <v>0</v>
      </c>
    </row>
    <row r="3" spans="1:2" x14ac:dyDescent="0.25">
      <c r="A3">
        <v>0.125</v>
      </c>
      <c r="B3">
        <v>0</v>
      </c>
    </row>
    <row r="4" spans="1:2" x14ac:dyDescent="0.25">
      <c r="A4">
        <v>0.16666666666666666</v>
      </c>
      <c r="B4">
        <v>0</v>
      </c>
    </row>
    <row r="5" spans="1:2" x14ac:dyDescent="0.25">
      <c r="A5">
        <v>0.20833333333333331</v>
      </c>
      <c r="B5">
        <v>0</v>
      </c>
    </row>
    <row r="6" spans="1:2" x14ac:dyDescent="0.25">
      <c r="A6">
        <v>0.24999999999999997</v>
      </c>
      <c r="B6">
        <v>0</v>
      </c>
    </row>
    <row r="7" spans="1:2" x14ac:dyDescent="0.25">
      <c r="A7">
        <v>0.29166666666666669</v>
      </c>
      <c r="B7">
        <v>0</v>
      </c>
    </row>
    <row r="8" spans="1:2" x14ac:dyDescent="0.25">
      <c r="A8">
        <v>0.33333333333333331</v>
      </c>
      <c r="B8">
        <v>0</v>
      </c>
    </row>
    <row r="9" spans="1:2" x14ac:dyDescent="0.25">
      <c r="A9">
        <v>0.375</v>
      </c>
      <c r="B9">
        <v>0</v>
      </c>
    </row>
    <row r="10" spans="1:2" x14ac:dyDescent="0.25">
      <c r="A10">
        <v>0.41666666666666669</v>
      </c>
      <c r="B10">
        <v>0</v>
      </c>
    </row>
    <row r="11" spans="1:2" x14ac:dyDescent="0.25">
      <c r="A11">
        <v>0.45833333333333331</v>
      </c>
      <c r="B11">
        <v>0</v>
      </c>
    </row>
    <row r="12" spans="1:2" x14ac:dyDescent="0.25">
      <c r="A12">
        <v>0.5</v>
      </c>
      <c r="B12">
        <v>0</v>
      </c>
    </row>
    <row r="13" spans="1:2" x14ac:dyDescent="0.25">
      <c r="A13">
        <v>0.54166666666666663</v>
      </c>
      <c r="B13">
        <v>0</v>
      </c>
    </row>
    <row r="14" spans="1:2" x14ac:dyDescent="0.25">
      <c r="A14">
        <v>0.58333333333333326</v>
      </c>
      <c r="B14">
        <v>0</v>
      </c>
    </row>
    <row r="15" spans="1:2" x14ac:dyDescent="0.25">
      <c r="A15">
        <v>0.62499999999999989</v>
      </c>
      <c r="B15">
        <v>0</v>
      </c>
    </row>
    <row r="16" spans="1:2" x14ac:dyDescent="0.25">
      <c r="A16">
        <v>0.66666666666666663</v>
      </c>
      <c r="B16">
        <v>0</v>
      </c>
    </row>
    <row r="17" spans="1:2" x14ac:dyDescent="0.25">
      <c r="A17">
        <v>0.70833333333333326</v>
      </c>
      <c r="B17">
        <v>0</v>
      </c>
    </row>
    <row r="18" spans="1:2" x14ac:dyDescent="0.25">
      <c r="A18">
        <v>0.74999999999999989</v>
      </c>
      <c r="B18">
        <v>0</v>
      </c>
    </row>
    <row r="19" spans="1:2" x14ac:dyDescent="0.25">
      <c r="A19">
        <v>0.79166666666666663</v>
      </c>
      <c r="B19">
        <v>0</v>
      </c>
    </row>
    <row r="20" spans="1:2" x14ac:dyDescent="0.25">
      <c r="A20">
        <v>0.83333333333333326</v>
      </c>
      <c r="B20">
        <v>0</v>
      </c>
    </row>
    <row r="21" spans="1:2" x14ac:dyDescent="0.25">
      <c r="A21">
        <v>0.87499999999999989</v>
      </c>
      <c r="B21">
        <v>0</v>
      </c>
    </row>
    <row r="22" spans="1:2" x14ac:dyDescent="0.25">
      <c r="A22">
        <v>0.91666666666666663</v>
      </c>
      <c r="B22">
        <v>0</v>
      </c>
    </row>
    <row r="23" spans="1:2" x14ac:dyDescent="0.25">
      <c r="A23">
        <v>0.95833333333333326</v>
      </c>
      <c r="B23">
        <v>0</v>
      </c>
    </row>
    <row r="24" spans="1:2" x14ac:dyDescent="0.25">
      <c r="A24">
        <v>0.99999999999999989</v>
      </c>
      <c r="B24">
        <v>0</v>
      </c>
    </row>
    <row r="25" spans="1:2" x14ac:dyDescent="0.25">
      <c r="A25">
        <v>1.0416666666666667</v>
      </c>
      <c r="B25">
        <v>0</v>
      </c>
    </row>
    <row r="26" spans="1:2" x14ac:dyDescent="0.25">
      <c r="A26">
        <v>1.0833333333333333</v>
      </c>
      <c r="B26">
        <v>0</v>
      </c>
    </row>
    <row r="27" spans="1:2" x14ac:dyDescent="0.25">
      <c r="A27">
        <v>1.125</v>
      </c>
      <c r="B27">
        <v>0</v>
      </c>
    </row>
    <row r="28" spans="1:2" x14ac:dyDescent="0.25">
      <c r="A28">
        <v>1.1666666666666667</v>
      </c>
      <c r="B28">
        <v>0</v>
      </c>
    </row>
    <row r="29" spans="1:2" x14ac:dyDescent="0.25">
      <c r="A29">
        <v>1.2083333333333333</v>
      </c>
      <c r="B29">
        <v>0</v>
      </c>
    </row>
    <row r="30" spans="1:2" x14ac:dyDescent="0.25">
      <c r="A30">
        <v>1.25</v>
      </c>
      <c r="B30">
        <v>0</v>
      </c>
    </row>
    <row r="31" spans="1:2" x14ac:dyDescent="0.25">
      <c r="A31">
        <v>1.2916666666666667</v>
      </c>
      <c r="B31">
        <v>0</v>
      </c>
    </row>
    <row r="32" spans="1:2" x14ac:dyDescent="0.25">
      <c r="A32">
        <v>1.3333333333333333</v>
      </c>
      <c r="B32">
        <v>0</v>
      </c>
    </row>
    <row r="33" spans="1:2" x14ac:dyDescent="0.25">
      <c r="A33">
        <v>1.375</v>
      </c>
      <c r="B33">
        <v>0</v>
      </c>
    </row>
    <row r="34" spans="1:2" x14ac:dyDescent="0.25">
      <c r="A34">
        <v>1.4166666666666667</v>
      </c>
      <c r="B34">
        <v>0</v>
      </c>
    </row>
    <row r="35" spans="1:2" x14ac:dyDescent="0.25">
      <c r="A35">
        <v>1.4583333333333333</v>
      </c>
      <c r="B35">
        <v>0</v>
      </c>
    </row>
    <row r="36" spans="1:2" x14ac:dyDescent="0.25">
      <c r="A36">
        <v>1.5</v>
      </c>
      <c r="B36">
        <v>0</v>
      </c>
    </row>
    <row r="37" spans="1:2" x14ac:dyDescent="0.25">
      <c r="A37">
        <v>1.5416666666666667</v>
      </c>
      <c r="B37">
        <v>0</v>
      </c>
    </row>
    <row r="38" spans="1:2" x14ac:dyDescent="0.25">
      <c r="A38">
        <v>1.5833333333333333</v>
      </c>
      <c r="B38">
        <v>0</v>
      </c>
    </row>
    <row r="39" spans="1:2" x14ac:dyDescent="0.25">
      <c r="A39">
        <v>1.625</v>
      </c>
      <c r="B39">
        <v>0</v>
      </c>
    </row>
    <row r="40" spans="1:2" x14ac:dyDescent="0.25">
      <c r="A40">
        <v>1.6666666666666667</v>
      </c>
      <c r="B40">
        <v>0</v>
      </c>
    </row>
    <row r="41" spans="1:2" x14ac:dyDescent="0.25">
      <c r="A41">
        <v>1.7083333333333333</v>
      </c>
      <c r="B41">
        <v>0</v>
      </c>
    </row>
    <row r="42" spans="1:2" x14ac:dyDescent="0.25">
      <c r="A42">
        <v>1.75</v>
      </c>
      <c r="B42">
        <v>0</v>
      </c>
    </row>
    <row r="43" spans="1:2" x14ac:dyDescent="0.25">
      <c r="A43">
        <v>1.7916666666666667</v>
      </c>
      <c r="B43">
        <v>0</v>
      </c>
    </row>
    <row r="44" spans="1:2" x14ac:dyDescent="0.25">
      <c r="A44">
        <v>1.8333333333333333</v>
      </c>
      <c r="B44">
        <v>0</v>
      </c>
    </row>
    <row r="45" spans="1:2" x14ac:dyDescent="0.25">
      <c r="A45">
        <v>1.875</v>
      </c>
      <c r="B45">
        <v>0</v>
      </c>
    </row>
    <row r="46" spans="1:2" x14ac:dyDescent="0.25">
      <c r="A46">
        <v>1.9166666666666667</v>
      </c>
      <c r="B46">
        <v>0</v>
      </c>
    </row>
    <row r="47" spans="1:2" x14ac:dyDescent="0.25">
      <c r="A47">
        <v>1.9583333333333333</v>
      </c>
      <c r="B47">
        <v>0</v>
      </c>
    </row>
    <row r="48" spans="1:2" x14ac:dyDescent="0.25">
      <c r="A48">
        <v>2</v>
      </c>
      <c r="B48">
        <v>0</v>
      </c>
    </row>
    <row r="49" spans="1:2" x14ac:dyDescent="0.25">
      <c r="A49">
        <v>2.0416666666666665</v>
      </c>
      <c r="B49">
        <v>0</v>
      </c>
    </row>
    <row r="50" spans="1:2" x14ac:dyDescent="0.25">
      <c r="A50">
        <v>2.083333333333333</v>
      </c>
      <c r="B50">
        <v>0</v>
      </c>
    </row>
    <row r="51" spans="1:2" x14ac:dyDescent="0.25">
      <c r="A51">
        <v>2.1249999999999996</v>
      </c>
      <c r="B51">
        <v>0</v>
      </c>
    </row>
    <row r="52" spans="1:2" x14ac:dyDescent="0.25">
      <c r="A52">
        <v>2.1666666666666665</v>
      </c>
      <c r="B52">
        <v>0</v>
      </c>
    </row>
    <row r="53" spans="1:2" x14ac:dyDescent="0.25">
      <c r="A53">
        <v>2.208333333333333</v>
      </c>
      <c r="B53">
        <v>0</v>
      </c>
    </row>
    <row r="54" spans="1:2" x14ac:dyDescent="0.25">
      <c r="A54">
        <v>2.2499999999999996</v>
      </c>
      <c r="B54">
        <v>0</v>
      </c>
    </row>
    <row r="55" spans="1:2" x14ac:dyDescent="0.25">
      <c r="A55">
        <v>2.2916666666666665</v>
      </c>
      <c r="B55">
        <v>0</v>
      </c>
    </row>
    <row r="56" spans="1:2" x14ac:dyDescent="0.25">
      <c r="A56">
        <v>2.333333333333333</v>
      </c>
      <c r="B56">
        <v>0</v>
      </c>
    </row>
    <row r="57" spans="1:2" x14ac:dyDescent="0.25">
      <c r="A57">
        <v>2.3749999999999996</v>
      </c>
      <c r="B57">
        <v>0</v>
      </c>
    </row>
    <row r="58" spans="1:2" x14ac:dyDescent="0.25">
      <c r="A58">
        <v>2.4166666666666665</v>
      </c>
      <c r="B58">
        <v>0</v>
      </c>
    </row>
    <row r="59" spans="1:2" x14ac:dyDescent="0.25">
      <c r="A59">
        <v>2.458333333333333</v>
      </c>
      <c r="B59">
        <v>0</v>
      </c>
    </row>
    <row r="60" spans="1:2" x14ac:dyDescent="0.25">
      <c r="A60">
        <v>2.4999999999999996</v>
      </c>
      <c r="B60">
        <v>0</v>
      </c>
    </row>
    <row r="61" spans="1:2" x14ac:dyDescent="0.25">
      <c r="A61">
        <v>2.5416666666666665</v>
      </c>
      <c r="B61">
        <v>0</v>
      </c>
    </row>
    <row r="62" spans="1:2" x14ac:dyDescent="0.25">
      <c r="A62">
        <v>2.583333333333333</v>
      </c>
      <c r="B62">
        <v>0</v>
      </c>
    </row>
    <row r="63" spans="1:2" x14ac:dyDescent="0.25">
      <c r="A63">
        <v>2.6249999999999996</v>
      </c>
      <c r="B63">
        <v>0</v>
      </c>
    </row>
    <row r="64" spans="1:2" x14ac:dyDescent="0.25">
      <c r="A64">
        <v>2.6666666666666665</v>
      </c>
      <c r="B64">
        <v>0</v>
      </c>
    </row>
    <row r="65" spans="1:2" x14ac:dyDescent="0.25">
      <c r="A65">
        <v>2.708333333333333</v>
      </c>
      <c r="B65">
        <v>0</v>
      </c>
    </row>
    <row r="66" spans="1:2" x14ac:dyDescent="0.25">
      <c r="A66">
        <v>2.7499999999999996</v>
      </c>
      <c r="B66">
        <v>0</v>
      </c>
    </row>
    <row r="67" spans="1:2" x14ac:dyDescent="0.25">
      <c r="A67">
        <v>2.7916666666666665</v>
      </c>
      <c r="B67">
        <v>0</v>
      </c>
    </row>
    <row r="68" spans="1:2" x14ac:dyDescent="0.25">
      <c r="A68">
        <v>2.833333333333333</v>
      </c>
      <c r="B68">
        <v>0</v>
      </c>
    </row>
    <row r="69" spans="1:2" x14ac:dyDescent="0.25">
      <c r="A69">
        <v>2.8749999999999996</v>
      </c>
      <c r="B69">
        <v>0</v>
      </c>
    </row>
    <row r="70" spans="1:2" x14ac:dyDescent="0.25">
      <c r="A70">
        <v>2.9166666666666665</v>
      </c>
      <c r="B70">
        <v>0</v>
      </c>
    </row>
    <row r="71" spans="1:2" x14ac:dyDescent="0.25">
      <c r="A71">
        <v>2.958333333333333</v>
      </c>
      <c r="B71">
        <v>0</v>
      </c>
    </row>
    <row r="72" spans="1:2" x14ac:dyDescent="0.25">
      <c r="A72">
        <v>2.9999999999999996</v>
      </c>
      <c r="B72">
        <v>0</v>
      </c>
    </row>
    <row r="73" spans="1:2" x14ac:dyDescent="0.25">
      <c r="A73">
        <v>3.0416666666666665</v>
      </c>
      <c r="B73">
        <v>0</v>
      </c>
    </row>
    <row r="74" spans="1:2" x14ac:dyDescent="0.25">
      <c r="A74">
        <v>3.083333333333333</v>
      </c>
      <c r="B74">
        <v>0</v>
      </c>
    </row>
    <row r="75" spans="1:2" x14ac:dyDescent="0.25">
      <c r="A75">
        <v>3.1249999999999996</v>
      </c>
      <c r="B75">
        <v>0</v>
      </c>
    </row>
    <row r="76" spans="1:2" x14ac:dyDescent="0.25">
      <c r="A76">
        <v>3.1666666666666665</v>
      </c>
      <c r="B76">
        <v>0</v>
      </c>
    </row>
    <row r="77" spans="1:2" x14ac:dyDescent="0.25">
      <c r="A77">
        <v>3.208333333333333</v>
      </c>
      <c r="B77">
        <v>0</v>
      </c>
    </row>
    <row r="78" spans="1:2" x14ac:dyDescent="0.25">
      <c r="A78">
        <v>3.2499999999999996</v>
      </c>
      <c r="B78">
        <v>0</v>
      </c>
    </row>
    <row r="79" spans="1:2" x14ac:dyDescent="0.25">
      <c r="A79">
        <v>3.2916666666666665</v>
      </c>
      <c r="B79">
        <v>0</v>
      </c>
    </row>
    <row r="80" spans="1:2" x14ac:dyDescent="0.25">
      <c r="A80">
        <v>3.333333333333333</v>
      </c>
      <c r="B80">
        <v>0</v>
      </c>
    </row>
    <row r="81" spans="1:2" x14ac:dyDescent="0.25">
      <c r="A81">
        <v>3.3749999999999996</v>
      </c>
      <c r="B81">
        <v>0</v>
      </c>
    </row>
    <row r="82" spans="1:2" x14ac:dyDescent="0.25">
      <c r="A82">
        <v>3.4166666666666665</v>
      </c>
      <c r="B82">
        <v>0</v>
      </c>
    </row>
    <row r="83" spans="1:2" x14ac:dyDescent="0.25">
      <c r="A83">
        <v>3.458333333333333</v>
      </c>
      <c r="B83">
        <v>0</v>
      </c>
    </row>
    <row r="84" spans="1:2" x14ac:dyDescent="0.25">
      <c r="A84">
        <v>3.4999999999999996</v>
      </c>
      <c r="B84">
        <v>0</v>
      </c>
    </row>
    <row r="85" spans="1:2" x14ac:dyDescent="0.25">
      <c r="A85">
        <v>3.5416666666666665</v>
      </c>
      <c r="B85">
        <v>0</v>
      </c>
    </row>
    <row r="86" spans="1:2" x14ac:dyDescent="0.25">
      <c r="A86">
        <v>3.583333333333333</v>
      </c>
      <c r="B86">
        <v>0</v>
      </c>
    </row>
    <row r="87" spans="1:2" x14ac:dyDescent="0.25">
      <c r="A87">
        <v>3.6249999999999996</v>
      </c>
      <c r="B87">
        <v>0</v>
      </c>
    </row>
    <row r="88" spans="1:2" x14ac:dyDescent="0.25">
      <c r="A88">
        <v>3.6666666666666665</v>
      </c>
      <c r="B88">
        <v>0</v>
      </c>
    </row>
    <row r="89" spans="1:2" x14ac:dyDescent="0.25">
      <c r="A89">
        <v>3.708333333333333</v>
      </c>
      <c r="B89">
        <v>0</v>
      </c>
    </row>
    <row r="90" spans="1:2" x14ac:dyDescent="0.25">
      <c r="A90">
        <v>3.7499999999999996</v>
      </c>
      <c r="B90">
        <v>0</v>
      </c>
    </row>
    <row r="91" spans="1:2" x14ac:dyDescent="0.25">
      <c r="A91">
        <v>3.7916666666666665</v>
      </c>
      <c r="B91">
        <v>0</v>
      </c>
    </row>
    <row r="92" spans="1:2" x14ac:dyDescent="0.25">
      <c r="A92">
        <v>3.833333333333333</v>
      </c>
      <c r="B92">
        <v>0</v>
      </c>
    </row>
    <row r="93" spans="1:2" x14ac:dyDescent="0.25">
      <c r="A93">
        <v>3.8749999999999996</v>
      </c>
      <c r="B93">
        <v>0</v>
      </c>
    </row>
    <row r="94" spans="1:2" x14ac:dyDescent="0.25">
      <c r="A94">
        <v>3.9166666666666665</v>
      </c>
      <c r="B94">
        <v>0</v>
      </c>
    </row>
    <row r="95" spans="1:2" x14ac:dyDescent="0.25">
      <c r="A95">
        <v>3.958333333333333</v>
      </c>
      <c r="B95">
        <v>0</v>
      </c>
    </row>
    <row r="96" spans="1:2" x14ac:dyDescent="0.25">
      <c r="A96">
        <v>3.9999999999999996</v>
      </c>
      <c r="B96">
        <v>0</v>
      </c>
    </row>
    <row r="97" spans="1:2" x14ac:dyDescent="0.25">
      <c r="A97">
        <v>4.041666666666667</v>
      </c>
      <c r="B97">
        <v>0</v>
      </c>
    </row>
    <row r="98" spans="1:2" x14ac:dyDescent="0.25">
      <c r="A98">
        <v>4.083333333333333</v>
      </c>
      <c r="B98">
        <v>0</v>
      </c>
    </row>
    <row r="99" spans="1:2" x14ac:dyDescent="0.25">
      <c r="A99">
        <v>4.125</v>
      </c>
      <c r="B99">
        <v>0</v>
      </c>
    </row>
    <row r="100" spans="1:2" x14ac:dyDescent="0.25">
      <c r="A100">
        <v>4.166666666666667</v>
      </c>
      <c r="B100">
        <v>0</v>
      </c>
    </row>
    <row r="101" spans="1:2" x14ac:dyDescent="0.25">
      <c r="A101">
        <v>4.208333333333333</v>
      </c>
      <c r="B101">
        <v>0</v>
      </c>
    </row>
    <row r="102" spans="1:2" x14ac:dyDescent="0.25">
      <c r="A102">
        <v>4.25</v>
      </c>
      <c r="B102">
        <v>0</v>
      </c>
    </row>
    <row r="103" spans="1:2" x14ac:dyDescent="0.25">
      <c r="A103">
        <v>4.291666666666667</v>
      </c>
      <c r="B103">
        <v>0</v>
      </c>
    </row>
    <row r="104" spans="1:2" x14ac:dyDescent="0.25">
      <c r="A104">
        <v>4.333333333333333</v>
      </c>
      <c r="B104">
        <v>0</v>
      </c>
    </row>
    <row r="105" spans="1:2" x14ac:dyDescent="0.25">
      <c r="A105">
        <v>4.375</v>
      </c>
      <c r="B105">
        <v>0</v>
      </c>
    </row>
    <row r="106" spans="1:2" x14ac:dyDescent="0.25">
      <c r="A106">
        <v>4.416666666666667</v>
      </c>
      <c r="B106">
        <v>0</v>
      </c>
    </row>
    <row r="107" spans="1:2" x14ac:dyDescent="0.25">
      <c r="A107">
        <v>4.458333333333333</v>
      </c>
      <c r="B107">
        <v>0</v>
      </c>
    </row>
    <row r="108" spans="1:2" x14ac:dyDescent="0.25">
      <c r="A108">
        <v>4.5</v>
      </c>
      <c r="B108">
        <v>0</v>
      </c>
    </row>
    <row r="109" spans="1:2" x14ac:dyDescent="0.25">
      <c r="A109">
        <v>4.541666666666667</v>
      </c>
      <c r="B109">
        <v>0</v>
      </c>
    </row>
    <row r="110" spans="1:2" x14ac:dyDescent="0.25">
      <c r="A110">
        <v>4.583333333333333</v>
      </c>
      <c r="B110">
        <v>0</v>
      </c>
    </row>
    <row r="111" spans="1:2" x14ac:dyDescent="0.25">
      <c r="A111">
        <v>4.625</v>
      </c>
      <c r="B111">
        <v>0</v>
      </c>
    </row>
    <row r="112" spans="1:2" x14ac:dyDescent="0.25">
      <c r="A112">
        <v>4.666666666666667</v>
      </c>
      <c r="B112">
        <v>0</v>
      </c>
    </row>
    <row r="113" spans="1:2" x14ac:dyDescent="0.25">
      <c r="A113">
        <v>4.708333333333333</v>
      </c>
      <c r="B113">
        <v>0</v>
      </c>
    </row>
    <row r="114" spans="1:2" x14ac:dyDescent="0.25">
      <c r="A114">
        <v>4.75</v>
      </c>
      <c r="B114">
        <v>0</v>
      </c>
    </row>
    <row r="115" spans="1:2" x14ac:dyDescent="0.25">
      <c r="A115">
        <v>4.791666666666667</v>
      </c>
      <c r="B115">
        <v>0</v>
      </c>
    </row>
    <row r="116" spans="1:2" x14ac:dyDescent="0.25">
      <c r="A116">
        <v>4.833333333333333</v>
      </c>
      <c r="B116">
        <v>0</v>
      </c>
    </row>
    <row r="117" spans="1:2" x14ac:dyDescent="0.25">
      <c r="A117">
        <v>4.875</v>
      </c>
      <c r="B117">
        <v>0</v>
      </c>
    </row>
    <row r="118" spans="1:2" x14ac:dyDescent="0.25">
      <c r="A118">
        <v>4.916666666666667</v>
      </c>
      <c r="B118">
        <v>0</v>
      </c>
    </row>
    <row r="119" spans="1:2" x14ac:dyDescent="0.25">
      <c r="A119">
        <v>4.958333333333333</v>
      </c>
      <c r="B119">
        <v>0</v>
      </c>
    </row>
    <row r="120" spans="1:2" x14ac:dyDescent="0.25">
      <c r="A120">
        <v>5</v>
      </c>
      <c r="B120">
        <v>0</v>
      </c>
    </row>
    <row r="121" spans="1:2" x14ac:dyDescent="0.25">
      <c r="A121">
        <v>5.041666666666667</v>
      </c>
      <c r="B121">
        <v>0</v>
      </c>
    </row>
    <row r="122" spans="1:2" x14ac:dyDescent="0.25">
      <c r="A122">
        <v>5.083333333333333</v>
      </c>
      <c r="B122">
        <v>0</v>
      </c>
    </row>
    <row r="123" spans="1:2" x14ac:dyDescent="0.25">
      <c r="A123">
        <v>5.125</v>
      </c>
      <c r="B123">
        <v>0</v>
      </c>
    </row>
    <row r="124" spans="1:2" x14ac:dyDescent="0.25">
      <c r="A124">
        <v>5.166666666666667</v>
      </c>
      <c r="B124">
        <v>0</v>
      </c>
    </row>
    <row r="125" spans="1:2" x14ac:dyDescent="0.25">
      <c r="A125">
        <v>5.208333333333333</v>
      </c>
      <c r="B125">
        <v>0</v>
      </c>
    </row>
    <row r="126" spans="1:2" x14ac:dyDescent="0.25">
      <c r="A126">
        <v>5.25</v>
      </c>
      <c r="B126">
        <v>0</v>
      </c>
    </row>
    <row r="127" spans="1:2" x14ac:dyDescent="0.25">
      <c r="A127">
        <v>5.291666666666667</v>
      </c>
      <c r="B127">
        <v>0</v>
      </c>
    </row>
    <row r="128" spans="1:2" x14ac:dyDescent="0.25">
      <c r="A128">
        <v>5.333333333333333</v>
      </c>
      <c r="B128">
        <v>0</v>
      </c>
    </row>
    <row r="129" spans="1:2" x14ac:dyDescent="0.25">
      <c r="A129">
        <v>5.375</v>
      </c>
      <c r="B129">
        <v>0</v>
      </c>
    </row>
    <row r="130" spans="1:2" x14ac:dyDescent="0.25">
      <c r="A130">
        <v>5.416666666666667</v>
      </c>
      <c r="B130">
        <v>0</v>
      </c>
    </row>
    <row r="131" spans="1:2" x14ac:dyDescent="0.25">
      <c r="A131">
        <v>5.458333333333333</v>
      </c>
      <c r="B131">
        <v>0</v>
      </c>
    </row>
    <row r="132" spans="1:2" x14ac:dyDescent="0.25">
      <c r="A132">
        <v>5.5</v>
      </c>
      <c r="B132">
        <v>0</v>
      </c>
    </row>
    <row r="133" spans="1:2" x14ac:dyDescent="0.25">
      <c r="A133">
        <v>5.541666666666667</v>
      </c>
      <c r="B133">
        <v>0</v>
      </c>
    </row>
    <row r="134" spans="1:2" x14ac:dyDescent="0.25">
      <c r="A134">
        <v>5.583333333333333</v>
      </c>
      <c r="B134">
        <v>0</v>
      </c>
    </row>
    <row r="135" spans="1:2" x14ac:dyDescent="0.25">
      <c r="A135">
        <v>5.625</v>
      </c>
      <c r="B135">
        <v>0</v>
      </c>
    </row>
    <row r="136" spans="1:2" x14ac:dyDescent="0.25">
      <c r="A136">
        <v>5.666666666666667</v>
      </c>
      <c r="B136">
        <v>0</v>
      </c>
    </row>
    <row r="137" spans="1:2" x14ac:dyDescent="0.25">
      <c r="A137">
        <v>5.708333333333333</v>
      </c>
      <c r="B137">
        <v>0</v>
      </c>
    </row>
    <row r="138" spans="1:2" x14ac:dyDescent="0.25">
      <c r="A138">
        <v>5.75</v>
      </c>
      <c r="B138">
        <v>0</v>
      </c>
    </row>
    <row r="139" spans="1:2" x14ac:dyDescent="0.25">
      <c r="A139">
        <v>5.791666666666667</v>
      </c>
      <c r="B139">
        <v>1.7204218269935474E-4</v>
      </c>
    </row>
    <row r="140" spans="1:2" x14ac:dyDescent="0.25">
      <c r="A140">
        <v>5.833333333333333</v>
      </c>
      <c r="B140">
        <v>1.7458101185108713E-4</v>
      </c>
    </row>
    <row r="141" spans="1:2" x14ac:dyDescent="0.25">
      <c r="A141">
        <v>5.875</v>
      </c>
      <c r="B141">
        <v>1.7716300109839894E-4</v>
      </c>
    </row>
    <row r="142" spans="1:2" x14ac:dyDescent="0.25">
      <c r="A142">
        <v>5.916666666666667</v>
      </c>
      <c r="B142">
        <v>1.7789346271459473E-4</v>
      </c>
    </row>
    <row r="143" spans="1:2" x14ac:dyDescent="0.25">
      <c r="A143">
        <v>5.958333333333333</v>
      </c>
      <c r="B143">
        <v>1.786404117029048E-4</v>
      </c>
    </row>
    <row r="144" spans="1:2" x14ac:dyDescent="0.25">
      <c r="A144">
        <v>6</v>
      </c>
      <c r="B144">
        <v>1.7938467265137643E-4</v>
      </c>
    </row>
    <row r="145" spans="1:2" x14ac:dyDescent="0.25">
      <c r="A145">
        <v>6.041666666666667</v>
      </c>
      <c r="B145">
        <v>1.8012638276459323E-4</v>
      </c>
    </row>
    <row r="146" spans="1:2" x14ac:dyDescent="0.25">
      <c r="A146">
        <v>6.083333333333333</v>
      </c>
      <c r="B146">
        <v>1.8086552227423755E-4</v>
      </c>
    </row>
    <row r="147" spans="1:2" x14ac:dyDescent="0.25">
      <c r="A147">
        <v>6.125</v>
      </c>
      <c r="B147">
        <v>1.8160209121389169E-4</v>
      </c>
    </row>
    <row r="148" spans="1:2" x14ac:dyDescent="0.25">
      <c r="A148">
        <v>6.166666666666667</v>
      </c>
      <c r="B148">
        <v>1.8233609873621748E-4</v>
      </c>
    </row>
    <row r="149" spans="1:2" x14ac:dyDescent="0.25">
      <c r="A149">
        <v>6.208333333333333</v>
      </c>
      <c r="B149">
        <v>1.8306755903846946E-4</v>
      </c>
    </row>
    <row r="150" spans="1:2" x14ac:dyDescent="0.25">
      <c r="A150">
        <v>6.25</v>
      </c>
      <c r="B150">
        <v>1.8379648925248427E-4</v>
      </c>
    </row>
    <row r="151" spans="1:2" x14ac:dyDescent="0.25">
      <c r="A151">
        <v>6.291666666666667</v>
      </c>
      <c r="B151">
        <v>1.8452290827977743E-4</v>
      </c>
    </row>
    <row r="152" spans="1:2" x14ac:dyDescent="0.25">
      <c r="A152">
        <v>6.333333333333333</v>
      </c>
      <c r="B152">
        <v>1.8524683611143581E-4</v>
      </c>
    </row>
    <row r="153" spans="1:2" x14ac:dyDescent="0.25">
      <c r="A153">
        <v>6.375</v>
      </c>
      <c r="B153">
        <v>1.8596829341240394E-4</v>
      </c>
    </row>
    <row r="154" spans="1:2" x14ac:dyDescent="0.25">
      <c r="A154">
        <v>6.416666666666667</v>
      </c>
      <c r="B154">
        <v>1.8874386644625817E-4</v>
      </c>
    </row>
    <row r="155" spans="1:2" x14ac:dyDescent="0.25">
      <c r="A155">
        <v>6.458333333333333</v>
      </c>
      <c r="B155">
        <v>1.915666242216879E-4</v>
      </c>
    </row>
    <row r="156" spans="1:2" x14ac:dyDescent="0.25">
      <c r="A156">
        <v>6.5</v>
      </c>
      <c r="B156">
        <v>1.9443736887929996E-4</v>
      </c>
    </row>
    <row r="157" spans="1:2" x14ac:dyDescent="0.25">
      <c r="A157">
        <v>6.541666666666667</v>
      </c>
      <c r="B157">
        <v>1.9735691619609142E-4</v>
      </c>
    </row>
    <row r="158" spans="1:2" x14ac:dyDescent="0.25">
      <c r="A158">
        <v>6.583333333333333</v>
      </c>
      <c r="B158">
        <v>2.0032609581726828E-4</v>
      </c>
    </row>
    <row r="159" spans="1:2" x14ac:dyDescent="0.25">
      <c r="A159">
        <v>6.625</v>
      </c>
      <c r="B159">
        <v>2.0334575149200522E-4</v>
      </c>
    </row>
    <row r="160" spans="1:2" x14ac:dyDescent="0.25">
      <c r="A160">
        <v>6.666666666666667</v>
      </c>
      <c r="B160">
        <v>2.0641674131321268E-4</v>
      </c>
    </row>
    <row r="161" spans="1:2" x14ac:dyDescent="0.25">
      <c r="A161">
        <v>6.708333333333333</v>
      </c>
      <c r="B161">
        <v>2.0953993796138062E-4</v>
      </c>
    </row>
    <row r="162" spans="1:2" x14ac:dyDescent="0.25">
      <c r="A162">
        <v>6.75</v>
      </c>
      <c r="B162">
        <v>2.1271622895256744E-4</v>
      </c>
    </row>
    <row r="163" spans="1:2" x14ac:dyDescent="0.25">
      <c r="A163">
        <v>6.791666666666667</v>
      </c>
      <c r="B163">
        <v>2.1594651689060444E-4</v>
      </c>
    </row>
    <row r="164" spans="1:2" x14ac:dyDescent="0.25">
      <c r="A164">
        <v>6.833333333333333</v>
      </c>
      <c r="B164">
        <v>2.1923171972358809E-4</v>
      </c>
    </row>
    <row r="165" spans="1:2" x14ac:dyDescent="0.25">
      <c r="A165">
        <v>6.875</v>
      </c>
      <c r="B165">
        <v>2.2257277100473243E-4</v>
      </c>
    </row>
    <row r="166" spans="1:2" x14ac:dyDescent="0.25">
      <c r="A166">
        <v>6.916666666666667</v>
      </c>
      <c r="B166">
        <v>2.2597062015765622E-4</v>
      </c>
    </row>
    <row r="167" spans="1:2" x14ac:dyDescent="0.25">
      <c r="A167">
        <v>6.958333333333333</v>
      </c>
      <c r="B167">
        <v>2.2942623274617975E-4</v>
      </c>
    </row>
    <row r="168" spans="1:2" x14ac:dyDescent="0.25">
      <c r="A168">
        <v>7</v>
      </c>
      <c r="B168">
        <v>2.3294059074870812E-4</v>
      </c>
    </row>
    <row r="169" spans="1:2" x14ac:dyDescent="0.25">
      <c r="A169">
        <v>7.041666666666667</v>
      </c>
      <c r="B169">
        <v>2.365146928372795E-4</v>
      </c>
    </row>
    <row r="170" spans="1:2" x14ac:dyDescent="0.25">
      <c r="A170">
        <v>7.083333333333333</v>
      </c>
      <c r="B170">
        <v>2.4014955466135658E-4</v>
      </c>
    </row>
    <row r="171" spans="1:2" x14ac:dyDescent="0.25">
      <c r="A171">
        <v>7.125</v>
      </c>
      <c r="B171">
        <v>2.4384620913644301E-4</v>
      </c>
    </row>
    <row r="172" spans="1:2" x14ac:dyDescent="0.25">
      <c r="A172">
        <v>7.166666666666667</v>
      </c>
      <c r="B172">
        <v>2.4760570673760591E-4</v>
      </c>
    </row>
    <row r="173" spans="1:2" x14ac:dyDescent="0.25">
      <c r="A173">
        <v>7.208333333333333</v>
      </c>
      <c r="B173">
        <v>2.5142911579798856E-4</v>
      </c>
    </row>
    <row r="174" spans="1:2" x14ac:dyDescent="0.25">
      <c r="A174">
        <v>7.25</v>
      </c>
      <c r="B174">
        <v>2.5531752281239773E-4</v>
      </c>
    </row>
    <row r="175" spans="1:2" x14ac:dyDescent="0.25">
      <c r="A175">
        <v>7.291666666666667</v>
      </c>
      <c r="B175">
        <v>2.5899007666725958E-4</v>
      </c>
    </row>
    <row r="176" spans="1:2" x14ac:dyDescent="0.25">
      <c r="A176">
        <v>7.333333333333333</v>
      </c>
      <c r="B176">
        <v>2.6258925475002698E-4</v>
      </c>
    </row>
    <row r="177" spans="1:2" x14ac:dyDescent="0.25">
      <c r="A177">
        <v>7.375</v>
      </c>
      <c r="B177">
        <v>2.6617246330690403E-4</v>
      </c>
    </row>
    <row r="178" spans="1:2" x14ac:dyDescent="0.25">
      <c r="A178">
        <v>7.416666666666667</v>
      </c>
      <c r="B178">
        <v>2.7031150722896474E-4</v>
      </c>
    </row>
    <row r="179" spans="1:2" x14ac:dyDescent="0.25">
      <c r="A179">
        <v>7.458333333333333</v>
      </c>
      <c r="B179">
        <v>2.7452091489770045E-4</v>
      </c>
    </row>
    <row r="180" spans="1:2" x14ac:dyDescent="0.25">
      <c r="A180">
        <v>7.5</v>
      </c>
      <c r="B180">
        <v>2.7880188249680476E-4</v>
      </c>
    </row>
    <row r="181" spans="1:2" x14ac:dyDescent="0.25">
      <c r="A181">
        <v>7.541666666666667</v>
      </c>
      <c r="B181">
        <v>2.8315562654509374E-4</v>
      </c>
    </row>
    <row r="182" spans="1:2" x14ac:dyDescent="0.25">
      <c r="A182">
        <v>7.583333333333333</v>
      </c>
      <c r="B182">
        <v>2.875833842422037E-4</v>
      </c>
    </row>
    <row r="183" spans="1:2" x14ac:dyDescent="0.25">
      <c r="A183">
        <v>7.625</v>
      </c>
      <c r="B183">
        <v>2.9208641382016449E-4</v>
      </c>
    </row>
    <row r="184" spans="1:2" x14ac:dyDescent="0.25">
      <c r="A184">
        <v>7.666666666666667</v>
      </c>
      <c r="B184">
        <v>2.9666599490095068E-4</v>
      </c>
    </row>
    <row r="185" spans="1:2" x14ac:dyDescent="0.25">
      <c r="A185">
        <v>7.708333333333333</v>
      </c>
      <c r="B185">
        <v>3.0132342886011017E-4</v>
      </c>
    </row>
    <row r="186" spans="1:2" x14ac:dyDescent="0.25">
      <c r="A186">
        <v>7.75</v>
      </c>
      <c r="B186">
        <v>3.0606003919657538E-4</v>
      </c>
    </row>
    <row r="187" spans="1:2" x14ac:dyDescent="0.25">
      <c r="A187">
        <v>7.791666666666667</v>
      </c>
      <c r="B187">
        <v>3.1087717190876054E-4</v>
      </c>
    </row>
    <row r="188" spans="1:2" x14ac:dyDescent="0.25">
      <c r="A188">
        <v>7.833333333333333</v>
      </c>
      <c r="B188">
        <v>3.1577619587705278E-4</v>
      </c>
    </row>
    <row r="189" spans="1:2" x14ac:dyDescent="0.25">
      <c r="A189">
        <v>7.875</v>
      </c>
      <c r="B189">
        <v>3.2075850325280605E-4</v>
      </c>
    </row>
    <row r="190" spans="1:2" x14ac:dyDescent="0.25">
      <c r="A190">
        <v>7.916666666666667</v>
      </c>
      <c r="B190">
        <v>3.2582550985394711E-4</v>
      </c>
    </row>
    <row r="191" spans="1:2" x14ac:dyDescent="0.25">
      <c r="A191">
        <v>7.958333333333333</v>
      </c>
      <c r="B191">
        <v>3.3097865556730753E-4</v>
      </c>
    </row>
    <row r="192" spans="1:2" x14ac:dyDescent="0.25">
      <c r="A192">
        <v>8</v>
      </c>
      <c r="B192">
        <v>3.3621940475779511E-4</v>
      </c>
    </row>
    <row r="193" spans="1:2" x14ac:dyDescent="0.25">
      <c r="A193">
        <v>8.0416666666666661</v>
      </c>
      <c r="B193">
        <v>3.4154924668452103E-4</v>
      </c>
    </row>
    <row r="194" spans="1:2" x14ac:dyDescent="0.25">
      <c r="A194">
        <v>8.0833333333333321</v>
      </c>
      <c r="B194">
        <v>3.4696969592400113E-4</v>
      </c>
    </row>
    <row r="195" spans="1:2" x14ac:dyDescent="0.25">
      <c r="A195">
        <v>8.1249999999999982</v>
      </c>
      <c r="B195">
        <v>3.5248229280055251E-4</v>
      </c>
    </row>
    <row r="196" spans="1:2" x14ac:dyDescent="0.25">
      <c r="A196">
        <v>8.1666666666666661</v>
      </c>
      <c r="B196">
        <v>3.5808860382400529E-4</v>
      </c>
    </row>
    <row r="197" spans="1:2" x14ac:dyDescent="0.25">
      <c r="A197">
        <v>8.2083333333333321</v>
      </c>
      <c r="B197">
        <v>3.6379022213485674E-4</v>
      </c>
    </row>
    <row r="198" spans="1:2" x14ac:dyDescent="0.25">
      <c r="A198">
        <v>8.2499999999999982</v>
      </c>
      <c r="B198">
        <v>3.6958876795699261E-4</v>
      </c>
    </row>
    <row r="199" spans="1:2" x14ac:dyDescent="0.25">
      <c r="A199">
        <v>8.2916666666666661</v>
      </c>
      <c r="B199">
        <v>3.7548588905810486E-4</v>
      </c>
    </row>
    <row r="200" spans="1:2" x14ac:dyDescent="0.25">
      <c r="A200">
        <v>8.3333333333333321</v>
      </c>
      <c r="B200">
        <v>3.8148326121793601E-4</v>
      </c>
    </row>
    <row r="201" spans="1:2" x14ac:dyDescent="0.25">
      <c r="A201">
        <v>8.3749999999999982</v>
      </c>
      <c r="B201">
        <v>3.8758258870448428E-4</v>
      </c>
    </row>
    <row r="202" spans="1:2" x14ac:dyDescent="0.25">
      <c r="A202">
        <v>8.4166666666666661</v>
      </c>
      <c r="B202">
        <v>3.9378560475830383E-4</v>
      </c>
    </row>
    <row r="203" spans="1:2" x14ac:dyDescent="0.25">
      <c r="A203">
        <v>8.4583333333333321</v>
      </c>
      <c r="B203">
        <v>4.0009407208503839E-4</v>
      </c>
    </row>
    <row r="204" spans="1:2" x14ac:dyDescent="0.25">
      <c r="A204">
        <v>8.4999999999999982</v>
      </c>
      <c r="B204">
        <v>4.0650978335632739E-4</v>
      </c>
    </row>
    <row r="205" spans="1:2" x14ac:dyDescent="0.25">
      <c r="A205">
        <v>8.5416666666666661</v>
      </c>
      <c r="B205">
        <v>4.1303456171922826E-4</v>
      </c>
    </row>
    <row r="206" spans="1:2" x14ac:dyDescent="0.25">
      <c r="A206">
        <v>8.5833333333333321</v>
      </c>
      <c r="B206">
        <v>4.1967026131429846E-4</v>
      </c>
    </row>
    <row r="207" spans="1:2" x14ac:dyDescent="0.25">
      <c r="A207">
        <v>8.6249999999999982</v>
      </c>
      <c r="B207">
        <v>4.2641876780248486E-4</v>
      </c>
    </row>
    <row r="208" spans="1:2" x14ac:dyDescent="0.25">
      <c r="A208">
        <v>8.6666666666666661</v>
      </c>
      <c r="B208">
        <v>4.3328199890097039E-4</v>
      </c>
    </row>
    <row r="209" spans="1:2" x14ac:dyDescent="0.25">
      <c r="A209">
        <v>8.7083333333333321</v>
      </c>
      <c r="B209">
        <v>4.4026190492813021E-4</v>
      </c>
    </row>
    <row r="210" spans="1:2" x14ac:dyDescent="0.25">
      <c r="A210">
        <v>8.7499999999999982</v>
      </c>
      <c r="B210">
        <v>4.4736046935775183E-4</v>
      </c>
    </row>
    <row r="211" spans="1:2" x14ac:dyDescent="0.25">
      <c r="A211">
        <v>8.7916666666666661</v>
      </c>
      <c r="B211">
        <v>4.5457970938267688E-4</v>
      </c>
    </row>
    <row r="212" spans="1:2" x14ac:dyDescent="0.25">
      <c r="A212">
        <v>8.8333333333333321</v>
      </c>
      <c r="B212">
        <v>4.6192167648802576E-4</v>
      </c>
    </row>
    <row r="213" spans="1:2" x14ac:dyDescent="0.25">
      <c r="A213">
        <v>8.8749999999999982</v>
      </c>
      <c r="B213">
        <v>4.6938845703416556E-4</v>
      </c>
    </row>
    <row r="214" spans="1:2" x14ac:dyDescent="0.25">
      <c r="A214">
        <v>8.9166666666666661</v>
      </c>
      <c r="B214">
        <v>4.7698217284958971E-4</v>
      </c>
    </row>
    <row r="215" spans="1:2" x14ac:dyDescent="0.25">
      <c r="A215">
        <v>8.9583333333333321</v>
      </c>
      <c r="B215">
        <v>4.8470498183387611E-4</v>
      </c>
    </row>
    <row r="216" spans="1:2" x14ac:dyDescent="0.25">
      <c r="A216">
        <v>8.9999999999999982</v>
      </c>
      <c r="B216">
        <v>4.9255907857089539E-4</v>
      </c>
    </row>
    <row r="217" spans="1:2" x14ac:dyDescent="0.25">
      <c r="A217">
        <v>9.0416666666666661</v>
      </c>
      <c r="B217">
        <v>5.0054669495244383E-4</v>
      </c>
    </row>
    <row r="218" spans="1:2" x14ac:dyDescent="0.25">
      <c r="A218">
        <v>9.0833333333333321</v>
      </c>
      <c r="B218">
        <v>5.0867010081247883E-4</v>
      </c>
    </row>
    <row r="219" spans="1:2" x14ac:dyDescent="0.25">
      <c r="A219">
        <v>9.1249999999999982</v>
      </c>
      <c r="B219">
        <v>5.169316045721342E-4</v>
      </c>
    </row>
    <row r="220" spans="1:2" x14ac:dyDescent="0.25">
      <c r="A220">
        <v>9.1666666666666661</v>
      </c>
      <c r="B220">
        <v>5.2533355389570383E-4</v>
      </c>
    </row>
    <row r="221" spans="1:2" x14ac:dyDescent="0.25">
      <c r="A221">
        <v>9.2083333333333321</v>
      </c>
      <c r="B221">
        <v>5.3387833635777421E-4</v>
      </c>
    </row>
    <row r="222" spans="1:2" x14ac:dyDescent="0.25">
      <c r="A222">
        <v>9.2499999999999982</v>
      </c>
      <c r="B222">
        <v>5.4256838012169963E-4</v>
      </c>
    </row>
    <row r="223" spans="1:2" x14ac:dyDescent="0.25">
      <c r="A223">
        <v>9.2916666666666661</v>
      </c>
      <c r="B223">
        <v>5.514061546296119E-4</v>
      </c>
    </row>
    <row r="224" spans="1:2" x14ac:dyDescent="0.25">
      <c r="A224">
        <v>9.3333333333333321</v>
      </c>
      <c r="B224">
        <v>5.6039417130415866E-4</v>
      </c>
    </row>
    <row r="225" spans="1:2" x14ac:dyDescent="0.25">
      <c r="A225">
        <v>9.3749999999999982</v>
      </c>
      <c r="B225">
        <v>5.6953498426217275E-4</v>
      </c>
    </row>
    <row r="226" spans="1:2" x14ac:dyDescent="0.25">
      <c r="A226">
        <v>9.4166666666666661</v>
      </c>
      <c r="B226">
        <v>5.7883119104047297E-4</v>
      </c>
    </row>
    <row r="227" spans="1:2" x14ac:dyDescent="0.25">
      <c r="A227">
        <v>9.4583333333333321</v>
      </c>
      <c r="B227">
        <v>5.8828543333400434E-4</v>
      </c>
    </row>
    <row r="228" spans="1:2" x14ac:dyDescent="0.25">
      <c r="A228">
        <v>9.4999999999999982</v>
      </c>
      <c r="B228">
        <v>5.9790039774652577E-4</v>
      </c>
    </row>
    <row r="229" spans="1:2" x14ac:dyDescent="0.25">
      <c r="A229">
        <v>9.5416666666666661</v>
      </c>
      <c r="B229">
        <v>6.076788165540601E-4</v>
      </c>
    </row>
    <row r="230" spans="1:2" x14ac:dyDescent="0.25">
      <c r="A230">
        <v>9.5833333333333321</v>
      </c>
      <c r="B230">
        <v>6.1762346848132251E-4</v>
      </c>
    </row>
    <row r="231" spans="1:2" x14ac:dyDescent="0.25">
      <c r="A231">
        <v>9.6249999999999982</v>
      </c>
      <c r="B231">
        <v>6.2773717949134817E-4</v>
      </c>
    </row>
    <row r="232" spans="1:2" x14ac:dyDescent="0.25">
      <c r="A232">
        <v>9.6666666666666661</v>
      </c>
      <c r="B232">
        <v>6.380228235885445E-4</v>
      </c>
    </row>
    <row r="233" spans="1:2" x14ac:dyDescent="0.25">
      <c r="A233">
        <v>9.7083333333333321</v>
      </c>
      <c r="B233">
        <v>6.4848332363539294E-4</v>
      </c>
    </row>
    <row r="234" spans="1:2" x14ac:dyDescent="0.25">
      <c r="A234">
        <v>9.7499999999999982</v>
      </c>
      <c r="B234">
        <v>6.5912165218303797E-4</v>
      </c>
    </row>
    <row r="235" spans="1:2" x14ac:dyDescent="0.25">
      <c r="A235">
        <v>9.7916666666666661</v>
      </c>
      <c r="B235">
        <v>6.6994083231599309E-4</v>
      </c>
    </row>
    <row r="236" spans="1:2" x14ac:dyDescent="0.25">
      <c r="A236">
        <v>9.8333333333333321</v>
      </c>
      <c r="B236">
        <v>6.8094393851120835E-4</v>
      </c>
    </row>
    <row r="237" spans="1:2" x14ac:dyDescent="0.25">
      <c r="A237">
        <v>9.8749999999999982</v>
      </c>
      <c r="B237">
        <v>6.9213409751174213E-4</v>
      </c>
    </row>
    <row r="238" spans="1:2" x14ac:dyDescent="0.25">
      <c r="A238">
        <v>9.9166666666666661</v>
      </c>
      <c r="B238">
        <v>7.0351448921528528E-4</v>
      </c>
    </row>
    <row r="239" spans="1:2" x14ac:dyDescent="0.25">
      <c r="A239">
        <v>9.9583333333333321</v>
      </c>
      <c r="B239">
        <v>7.150883475777885E-4</v>
      </c>
    </row>
    <row r="240" spans="1:2" x14ac:dyDescent="0.25">
      <c r="A240">
        <v>9.9999999999999982</v>
      </c>
      <c r="B240">
        <v>7.2685896153245439E-4</v>
      </c>
    </row>
    <row r="241" spans="1:2" x14ac:dyDescent="0.25">
      <c r="A241">
        <v>10.041666666666666</v>
      </c>
      <c r="B241">
        <v>7.3882967592434935E-4</v>
      </c>
    </row>
    <row r="242" spans="1:2" x14ac:dyDescent="0.25">
      <c r="A242">
        <v>10.083333333333332</v>
      </c>
      <c r="B242">
        <v>7.510038924609067E-4</v>
      </c>
    </row>
    <row r="243" spans="1:2" x14ac:dyDescent="0.25">
      <c r="A243">
        <v>10.124999999999998</v>
      </c>
      <c r="B243">
        <v>7.6338507067858538E-4</v>
      </c>
    </row>
    <row r="244" spans="1:2" x14ac:dyDescent="0.25">
      <c r="A244">
        <v>10.166666666666666</v>
      </c>
      <c r="B244">
        <v>7.7597672892596456E-4</v>
      </c>
    </row>
    <row r="245" spans="1:2" x14ac:dyDescent="0.25">
      <c r="A245">
        <v>10.208333333333332</v>
      </c>
      <c r="B245">
        <v>7.8878244536354945E-4</v>
      </c>
    </row>
    <row r="246" spans="1:2" x14ac:dyDescent="0.25">
      <c r="A246">
        <v>10.249999999999998</v>
      </c>
      <c r="B246">
        <v>8.0180585898057292E-4</v>
      </c>
    </row>
    <row r="247" spans="1:2" x14ac:dyDescent="0.25">
      <c r="A247">
        <v>10.291666666666666</v>
      </c>
      <c r="B247">
        <v>8.1505067062908601E-4</v>
      </c>
    </row>
    <row r="248" spans="1:2" x14ac:dyDescent="0.25">
      <c r="A248">
        <v>10.333333333333332</v>
      </c>
      <c r="B248">
        <v>8.285206440756238E-4</v>
      </c>
    </row>
    <row r="249" spans="1:2" x14ac:dyDescent="0.25">
      <c r="A249">
        <v>10.374999999999998</v>
      </c>
      <c r="B249">
        <v>8.4221960707075267E-4</v>
      </c>
    </row>
    <row r="250" spans="1:2" x14ac:dyDescent="0.25">
      <c r="A250">
        <v>10.416666666666666</v>
      </c>
      <c r="B250">
        <v>8.5615145243679884E-4</v>
      </c>
    </row>
    <row r="251" spans="1:2" x14ac:dyDescent="0.25">
      <c r="A251">
        <v>10.458333333333332</v>
      </c>
      <c r="B251">
        <v>8.7032013917406783E-4</v>
      </c>
    </row>
    <row r="252" spans="1:2" x14ac:dyDescent="0.25">
      <c r="A252">
        <v>10.499999999999998</v>
      </c>
      <c r="B252">
        <v>8.8472969358587038E-4</v>
      </c>
    </row>
    <row r="253" spans="1:2" x14ac:dyDescent="0.25">
      <c r="A253">
        <v>10.541666666666666</v>
      </c>
      <c r="B253">
        <v>8.9938421042267357E-4</v>
      </c>
    </row>
    <row r="254" spans="1:2" x14ac:dyDescent="0.25">
      <c r="A254">
        <v>10.583333333333332</v>
      </c>
      <c r="B254">
        <v>9.1428785404570217E-4</v>
      </c>
    </row>
    <row r="255" spans="1:2" x14ac:dyDescent="0.25">
      <c r="A255">
        <v>10.624999999999998</v>
      </c>
      <c r="B255">
        <v>9.2944485961032246E-4</v>
      </c>
    </row>
    <row r="256" spans="1:2" x14ac:dyDescent="0.25">
      <c r="A256">
        <v>10.666666666666666</v>
      </c>
      <c r="B256">
        <v>9.448595342695413E-4</v>
      </c>
    </row>
    <row r="257" spans="1:2" x14ac:dyDescent="0.25">
      <c r="A257">
        <v>10.708333333333332</v>
      </c>
      <c r="B257">
        <v>9.6053625839796688E-4</v>
      </c>
    </row>
    <row r="258" spans="1:2" x14ac:dyDescent="0.25">
      <c r="A258">
        <v>10.749999999999998</v>
      </c>
      <c r="B258">
        <v>9.7647948683657576E-4</v>
      </c>
    </row>
    <row r="259" spans="1:2" x14ac:dyDescent="0.25">
      <c r="A259">
        <v>10.791666666666666</v>
      </c>
      <c r="B259">
        <v>9.9269375015864094E-4</v>
      </c>
    </row>
    <row r="260" spans="1:2" x14ac:dyDescent="0.25">
      <c r="A260">
        <v>10.833333333333332</v>
      </c>
      <c r="B260">
        <v>1.0091836559571812E-3</v>
      </c>
    </row>
    <row r="261" spans="1:2" x14ac:dyDescent="0.25">
      <c r="A261">
        <v>10.874999999999998</v>
      </c>
      <c r="B261">
        <v>1.0259538901542966E-3</v>
      </c>
    </row>
    <row r="262" spans="1:2" x14ac:dyDescent="0.25">
      <c r="A262">
        <v>10.916666666666666</v>
      </c>
      <c r="B262">
        <v>1.0430092183327632E-3</v>
      </c>
    </row>
    <row r="263" spans="1:2" x14ac:dyDescent="0.25">
      <c r="A263">
        <v>10.958333333333332</v>
      </c>
      <c r="B263">
        <v>1.0603544870902636E-3</v>
      </c>
    </row>
    <row r="264" spans="1:2" x14ac:dyDescent="0.25">
      <c r="A264">
        <v>10.999999999999998</v>
      </c>
      <c r="B264">
        <v>1.0779946254166417E-3</v>
      </c>
    </row>
    <row r="265" spans="1:2" x14ac:dyDescent="0.25">
      <c r="A265">
        <v>11.041666666666666</v>
      </c>
      <c r="B265">
        <v>1.0959346460945678E-3</v>
      </c>
    </row>
    <row r="266" spans="1:2" x14ac:dyDescent="0.25">
      <c r="A266">
        <v>11.083333333333332</v>
      </c>
      <c r="B266">
        <v>1.1141796471240187E-3</v>
      </c>
    </row>
    <row r="267" spans="1:2" x14ac:dyDescent="0.25">
      <c r="A267">
        <v>11.124999999999998</v>
      </c>
      <c r="B267">
        <v>1.1327348131709705E-3</v>
      </c>
    </row>
    <row r="268" spans="1:2" x14ac:dyDescent="0.25">
      <c r="A268">
        <v>11.166666666666666</v>
      </c>
      <c r="B268">
        <v>1.1516054170407205E-3</v>
      </c>
    </row>
    <row r="269" spans="1:2" x14ac:dyDescent="0.25">
      <c r="A269">
        <v>11.208333333333332</v>
      </c>
      <c r="B269">
        <v>1.1707968211762561E-3</v>
      </c>
    </row>
    <row r="270" spans="1:2" x14ac:dyDescent="0.25">
      <c r="A270">
        <v>11.249999999999998</v>
      </c>
      <c r="B270">
        <v>1.190314479182096E-3</v>
      </c>
    </row>
    <row r="271" spans="1:2" x14ac:dyDescent="0.25">
      <c r="A271">
        <v>11.291666666666666</v>
      </c>
      <c r="B271">
        <v>1.2101639373740349E-3</v>
      </c>
    </row>
    <row r="272" spans="1:2" x14ac:dyDescent="0.25">
      <c r="A272">
        <v>11.333333333333332</v>
      </c>
      <c r="B272">
        <v>1.2303508363552369E-3</v>
      </c>
    </row>
    <row r="273" spans="1:2" x14ac:dyDescent="0.25">
      <c r="A273">
        <v>11.374999999999998</v>
      </c>
      <c r="B273">
        <v>1.2508809126191192E-3</v>
      </c>
    </row>
    <row r="274" spans="1:2" x14ac:dyDescent="0.25">
      <c r="A274">
        <v>11.416666666666666</v>
      </c>
      <c r="B274">
        <v>1.2717600001794875E-3</v>
      </c>
    </row>
    <row r="275" spans="1:2" x14ac:dyDescent="0.25">
      <c r="A275">
        <v>11.458333333333332</v>
      </c>
      <c r="B275">
        <v>1.2929940322283821E-3</v>
      </c>
    </row>
    <row r="276" spans="1:2" x14ac:dyDescent="0.25">
      <c r="A276">
        <v>11.499999999999998</v>
      </c>
      <c r="B276">
        <v>1.314589042822108E-3</v>
      </c>
    </row>
    <row r="277" spans="1:2" x14ac:dyDescent="0.25">
      <c r="A277">
        <v>11.541666666666666</v>
      </c>
      <c r="B277">
        <v>1.3365511685959268E-3</v>
      </c>
    </row>
    <row r="278" spans="1:2" x14ac:dyDescent="0.25">
      <c r="A278">
        <v>11.583333333333332</v>
      </c>
      <c r="B278">
        <v>1.3588866505079011E-3</v>
      </c>
    </row>
    <row r="279" spans="1:2" x14ac:dyDescent="0.25">
      <c r="A279">
        <v>11.624999999999998</v>
      </c>
      <c r="B279">
        <v>1.3816018356123786E-3</v>
      </c>
    </row>
    <row r="280" spans="1:2" x14ac:dyDescent="0.25">
      <c r="A280">
        <v>11.666666666666666</v>
      </c>
      <c r="B280">
        <v>1.4047031788636324E-3</v>
      </c>
    </row>
    <row r="281" spans="1:2" x14ac:dyDescent="0.25">
      <c r="A281">
        <v>11.708333333333332</v>
      </c>
      <c r="B281">
        <v>1.4281972449501576E-3</v>
      </c>
    </row>
    <row r="282" spans="1:2" x14ac:dyDescent="0.25">
      <c r="A282">
        <v>11.749999999999998</v>
      </c>
      <c r="B282">
        <v>1.4520907101601538E-3</v>
      </c>
    </row>
    <row r="283" spans="1:2" x14ac:dyDescent="0.25">
      <c r="A283">
        <v>11.791666666666666</v>
      </c>
      <c r="B283">
        <v>1.4763903642787196E-3</v>
      </c>
    </row>
    <row r="284" spans="1:2" x14ac:dyDescent="0.25">
      <c r="A284">
        <v>11.833333333333332</v>
      </c>
      <c r="B284">
        <v>1.5011031125173012E-3</v>
      </c>
    </row>
    <row r="285" spans="1:2" x14ac:dyDescent="0.25">
      <c r="A285">
        <v>11.874999999999998</v>
      </c>
      <c r="B285">
        <v>1.5262359774759391E-3</v>
      </c>
    </row>
    <row r="286" spans="1:2" x14ac:dyDescent="0.25">
      <c r="A286">
        <v>11.916666666666666</v>
      </c>
      <c r="B286">
        <v>1.5517961011388734E-3</v>
      </c>
    </row>
    <row r="287" spans="1:2" x14ac:dyDescent="0.25">
      <c r="A287">
        <v>11.958333333333332</v>
      </c>
      <c r="B287">
        <v>1.5777907469040771E-3</v>
      </c>
    </row>
    <row r="288" spans="1:2" x14ac:dyDescent="0.25">
      <c r="A288">
        <v>11.999999999999998</v>
      </c>
      <c r="B288">
        <v>1.60422730164729E-3</v>
      </c>
    </row>
    <row r="289" spans="1:2" x14ac:dyDescent="0.25">
      <c r="A289">
        <v>12.041666666666666</v>
      </c>
      <c r="B289">
        <v>1.6311132778211372E-3</v>
      </c>
    </row>
    <row r="290" spans="1:2" x14ac:dyDescent="0.25">
      <c r="A290">
        <v>12.083333333333332</v>
      </c>
      <c r="B290">
        <v>1.6584563155899398E-3</v>
      </c>
    </row>
    <row r="291" spans="1:2" x14ac:dyDescent="0.25">
      <c r="A291">
        <v>12.124999999999998</v>
      </c>
      <c r="B291">
        <v>1.686264185000812E-3</v>
      </c>
    </row>
    <row r="292" spans="1:2" x14ac:dyDescent="0.25">
      <c r="A292">
        <v>12.166666666666666</v>
      </c>
      <c r="B292">
        <v>1.7145447881916692E-3</v>
      </c>
    </row>
    <row r="293" spans="1:2" x14ac:dyDescent="0.25">
      <c r="A293">
        <v>12.208333333333332</v>
      </c>
      <c r="B293">
        <v>1.7433061616367713E-3</v>
      </c>
    </row>
    <row r="294" spans="1:2" x14ac:dyDescent="0.25">
      <c r="A294">
        <v>12.249999999999998</v>
      </c>
      <c r="B294">
        <v>1.7725564784304391E-3</v>
      </c>
    </row>
    <row r="295" spans="1:2" x14ac:dyDescent="0.25">
      <c r="A295">
        <v>12.291666666666666</v>
      </c>
      <c r="B295">
        <v>1.8023040506096003E-3</v>
      </c>
    </row>
    <row r="296" spans="1:2" x14ac:dyDescent="0.25">
      <c r="A296">
        <v>12.333333333333332</v>
      </c>
      <c r="B296">
        <v>1.8325573315158068E-3</v>
      </c>
    </row>
    <row r="297" spans="1:2" x14ac:dyDescent="0.25">
      <c r="A297">
        <v>12.374999999999998</v>
      </c>
      <c r="B297">
        <v>1.8633249181974187E-3</v>
      </c>
    </row>
    <row r="298" spans="1:2" x14ac:dyDescent="0.25">
      <c r="A298">
        <v>12.416666666666666</v>
      </c>
      <c r="B298">
        <v>1.8946155538526179E-3</v>
      </c>
    </row>
    <row r="299" spans="1:2" x14ac:dyDescent="0.25">
      <c r="A299">
        <v>12.458333333333332</v>
      </c>
      <c r="B299">
        <v>1.926438130313956E-3</v>
      </c>
    </row>
    <row r="300" spans="1:2" x14ac:dyDescent="0.25">
      <c r="A300">
        <v>12.499999999999998</v>
      </c>
      <c r="B300">
        <v>1.958801690575137E-3</v>
      </c>
    </row>
    <row r="301" spans="1:2" x14ac:dyDescent="0.25">
      <c r="A301">
        <v>12.541666666666666</v>
      </c>
      <c r="B301">
        <v>1.9917154313607577E-3</v>
      </c>
    </row>
    <row r="302" spans="1:2" x14ac:dyDescent="0.25">
      <c r="A302">
        <v>12.583333333333332</v>
      </c>
      <c r="B302">
        <v>2.0251887057397343E-3</v>
      </c>
    </row>
    <row r="303" spans="1:2" x14ac:dyDescent="0.25">
      <c r="A303">
        <v>12.624999999999998</v>
      </c>
      <c r="B303">
        <v>2.0592310257831524E-3</v>
      </c>
    </row>
    <row r="304" spans="1:2" x14ac:dyDescent="0.25">
      <c r="A304">
        <v>12.666666666666666</v>
      </c>
      <c r="B304">
        <v>2.0938520652673096E-3</v>
      </c>
    </row>
    <row r="305" spans="1:2" x14ac:dyDescent="0.25">
      <c r="A305">
        <v>12.708333333333332</v>
      </c>
      <c r="B305">
        <v>2.1290616624226972E-3</v>
      </c>
    </row>
    <row r="306" spans="1:2" x14ac:dyDescent="0.25">
      <c r="A306">
        <v>12.749999999999998</v>
      </c>
      <c r="B306">
        <v>2.1648698227297262E-3</v>
      </c>
    </row>
    <row r="307" spans="1:2" x14ac:dyDescent="0.25">
      <c r="A307">
        <v>12.791666666666666</v>
      </c>
      <c r="B307">
        <v>2.2012867217619746E-3</v>
      </c>
    </row>
    <row r="308" spans="1:2" x14ac:dyDescent="0.25">
      <c r="A308">
        <v>12.833333333333332</v>
      </c>
      <c r="B308">
        <v>2.2383227080777714E-3</v>
      </c>
    </row>
    <row r="309" spans="1:2" x14ac:dyDescent="0.25">
      <c r="A309">
        <v>12.874999999999998</v>
      </c>
      <c r="B309">
        <v>2.2759883061609369E-3</v>
      </c>
    </row>
    <row r="310" spans="1:2" x14ac:dyDescent="0.25">
      <c r="A310">
        <v>12.916666666666666</v>
      </c>
      <c r="B310">
        <v>2.314294219411516E-3</v>
      </c>
    </row>
    <row r="311" spans="1:2" x14ac:dyDescent="0.25">
      <c r="A311">
        <v>12.958333333333332</v>
      </c>
      <c r="B311">
        <v>2.3532513331873555E-3</v>
      </c>
    </row>
    <row r="312" spans="1:2" x14ac:dyDescent="0.25">
      <c r="A312">
        <v>12.999999999999998</v>
      </c>
      <c r="B312">
        <v>2.3928707178973844E-3</v>
      </c>
    </row>
    <row r="313" spans="1:2" x14ac:dyDescent="0.25">
      <c r="A313">
        <v>13.041666666666666</v>
      </c>
      <c r="B313">
        <v>2.4331636321474836E-3</v>
      </c>
    </row>
    <row r="314" spans="1:2" x14ac:dyDescent="0.25">
      <c r="A314">
        <v>13.083333333333332</v>
      </c>
      <c r="B314">
        <v>2.4741415259398342E-3</v>
      </c>
    </row>
    <row r="315" spans="1:2" x14ac:dyDescent="0.25">
      <c r="A315">
        <v>13.124999999999998</v>
      </c>
      <c r="B315">
        <v>2.5158160439266546E-3</v>
      </c>
    </row>
    <row r="316" spans="1:2" x14ac:dyDescent="0.25">
      <c r="A316">
        <v>13.166666666666666</v>
      </c>
      <c r="B316">
        <v>2.5581990287192507E-3</v>
      </c>
    </row>
    <row r="317" spans="1:2" x14ac:dyDescent="0.25">
      <c r="A317">
        <v>13.208333333333332</v>
      </c>
      <c r="B317">
        <v>2.601302524253322E-3</v>
      </c>
    </row>
    <row r="318" spans="1:2" x14ac:dyDescent="0.25">
      <c r="A318">
        <v>13.249999999999998</v>
      </c>
      <c r="B318">
        <v>2.6451387792114714E-3</v>
      </c>
    </row>
    <row r="319" spans="1:2" x14ac:dyDescent="0.25">
      <c r="A319">
        <v>13.291666666666666</v>
      </c>
      <c r="B319">
        <v>2.6897202505039093E-3</v>
      </c>
    </row>
    <row r="320" spans="1:2" x14ac:dyDescent="0.25">
      <c r="A320">
        <v>13.333333333333332</v>
      </c>
      <c r="B320">
        <v>2.7350596068083191E-3</v>
      </c>
    </row>
    <row r="321" spans="1:2" x14ac:dyDescent="0.25">
      <c r="A321">
        <v>13.374999999999998</v>
      </c>
      <c r="B321">
        <v>2.7811697321699046E-3</v>
      </c>
    </row>
    <row r="322" spans="1:2" x14ac:dyDescent="0.25">
      <c r="A322">
        <v>13.416666666666666</v>
      </c>
      <c r="B322">
        <v>2.8280637296626355E-3</v>
      </c>
    </row>
    <row r="323" spans="1:2" x14ac:dyDescent="0.25">
      <c r="A323">
        <v>13.458333333333332</v>
      </c>
      <c r="B323">
        <v>2.8757549251127446E-3</v>
      </c>
    </row>
    <row r="324" spans="1:2" x14ac:dyDescent="0.25">
      <c r="A324">
        <v>13.499999999999998</v>
      </c>
      <c r="B324">
        <v>2.9242568708855053E-3</v>
      </c>
    </row>
    <row r="325" spans="1:2" x14ac:dyDescent="0.25">
      <c r="A325">
        <v>13.541666666666666</v>
      </c>
      <c r="B325">
        <v>2.973583349736401E-3</v>
      </c>
    </row>
    <row r="326" spans="1:2" x14ac:dyDescent="0.25">
      <c r="A326">
        <v>13.583333333333332</v>
      </c>
      <c r="B326">
        <v>3.0237483787277637E-3</v>
      </c>
    </row>
    <row r="327" spans="1:2" x14ac:dyDescent="0.25">
      <c r="A327">
        <v>13.624999999999998</v>
      </c>
      <c r="B327">
        <v>3.0747662132119785E-3</v>
      </c>
    </row>
    <row r="328" spans="1:2" x14ac:dyDescent="0.25">
      <c r="A328">
        <v>13.666666666666666</v>
      </c>
      <c r="B328">
        <v>3.1266513508824254E-3</v>
      </c>
    </row>
    <row r="329" spans="1:2" x14ac:dyDescent="0.25">
      <c r="A329">
        <v>13.708333333333332</v>
      </c>
      <c r="B329">
        <v>3.1794185358932701E-3</v>
      </c>
    </row>
    <row r="330" spans="1:2" x14ac:dyDescent="0.25">
      <c r="A330">
        <v>13.749999999999998</v>
      </c>
      <c r="B330">
        <v>3.2330827630492995E-3</v>
      </c>
    </row>
    <row r="331" spans="1:2" x14ac:dyDescent="0.25">
      <c r="A331">
        <v>13.791666666666666</v>
      </c>
      <c r="B331">
        <v>3.2876592820669801E-3</v>
      </c>
    </row>
    <row r="332" spans="1:2" x14ac:dyDescent="0.25">
      <c r="A332">
        <v>13.833333333333332</v>
      </c>
      <c r="B332">
        <v>3.3431636019079624E-3</v>
      </c>
    </row>
    <row r="333" spans="1:2" x14ac:dyDescent="0.25">
      <c r="A333">
        <v>13.874999999999998</v>
      </c>
      <c r="B333">
        <v>3.3996114951862408E-3</v>
      </c>
    </row>
    <row r="334" spans="1:2" x14ac:dyDescent="0.25">
      <c r="A334">
        <v>13.916666666666666</v>
      </c>
      <c r="B334">
        <v>3.4570190026502502E-3</v>
      </c>
    </row>
    <row r="335" spans="1:2" x14ac:dyDescent="0.25">
      <c r="A335">
        <v>13.958333333333332</v>
      </c>
      <c r="B335">
        <v>3.515402437741148E-3</v>
      </c>
    </row>
    <row r="336" spans="1:2" x14ac:dyDescent="0.25">
      <c r="A336">
        <v>13.999999999999998</v>
      </c>
      <c r="B336">
        <v>3.5747783912285906E-3</v>
      </c>
    </row>
    <row r="337" spans="1:2" x14ac:dyDescent="0.25">
      <c r="A337">
        <v>14.041666666666666</v>
      </c>
      <c r="B337">
        <v>3.6351637359253192E-3</v>
      </c>
    </row>
    <row r="338" spans="1:2" x14ac:dyDescent="0.25">
      <c r="A338">
        <v>14.083333333333332</v>
      </c>
      <c r="B338">
        <v>3.6965756314818934E-3</v>
      </c>
    </row>
    <row r="339" spans="1:2" x14ac:dyDescent="0.25">
      <c r="A339">
        <v>14.124999999999998</v>
      </c>
      <c r="B339">
        <v>3.7590315292629298E-3</v>
      </c>
    </row>
    <row r="340" spans="1:2" x14ac:dyDescent="0.25">
      <c r="A340">
        <v>14.166666666666666</v>
      </c>
      <c r="B340">
        <v>3.8225491773062423E-3</v>
      </c>
    </row>
    <row r="341" spans="1:2" x14ac:dyDescent="0.25">
      <c r="A341">
        <v>14.208333333333332</v>
      </c>
      <c r="B341">
        <v>3.8871466253662915E-3</v>
      </c>
    </row>
    <row r="342" spans="1:2" x14ac:dyDescent="0.25">
      <c r="A342">
        <v>14.249999999999998</v>
      </c>
      <c r="B342">
        <v>3.9528422300433626E-3</v>
      </c>
    </row>
    <row r="343" spans="1:2" x14ac:dyDescent="0.25">
      <c r="A343">
        <v>14.291666666666666</v>
      </c>
      <c r="B343">
        <v>4.0196546599999428E-3</v>
      </c>
    </row>
    <row r="344" spans="1:2" x14ac:dyDescent="0.25">
      <c r="A344">
        <v>14.333333333333332</v>
      </c>
      <c r="B344">
        <v>4.0876029012657843E-3</v>
      </c>
    </row>
    <row r="345" spans="1:2" x14ac:dyDescent="0.25">
      <c r="A345">
        <v>14.374999999999998</v>
      </c>
      <c r="B345">
        <v>4.1567062626331466E-3</v>
      </c>
    </row>
    <row r="346" spans="1:2" x14ac:dyDescent="0.25">
      <c r="A346">
        <v>14.416666666666666</v>
      </c>
      <c r="B346">
        <v>4.2269843811437533E-3</v>
      </c>
    </row>
    <row r="347" spans="1:2" x14ac:dyDescent="0.25">
      <c r="A347">
        <v>14.458333333333332</v>
      </c>
      <c r="B347">
        <v>4.2984572276690402E-3</v>
      </c>
    </row>
    <row r="348" spans="1:2" x14ac:dyDescent="0.25">
      <c r="A348">
        <v>14.499999999999998</v>
      </c>
      <c r="B348">
        <v>4.371145112585257E-3</v>
      </c>
    </row>
    <row r="349" spans="1:2" x14ac:dyDescent="0.25">
      <c r="A349">
        <v>14.541666666666666</v>
      </c>
      <c r="B349">
        <v>4.4450686915450495E-3</v>
      </c>
    </row>
    <row r="350" spans="1:2" x14ac:dyDescent="0.25">
      <c r="A350">
        <v>14.583333333333332</v>
      </c>
      <c r="B350">
        <v>4.5202489713471591E-3</v>
      </c>
    </row>
    <row r="351" spans="1:2" x14ac:dyDescent="0.25">
      <c r="A351">
        <v>14.624999999999998</v>
      </c>
      <c r="B351">
        <v>4.5967073159059058E-3</v>
      </c>
    </row>
    <row r="352" spans="1:2" x14ac:dyDescent="0.25">
      <c r="A352">
        <v>14.666666666666666</v>
      </c>
      <c r="B352">
        <v>4.6744654523221477E-3</v>
      </c>
    </row>
    <row r="353" spans="1:2" x14ac:dyDescent="0.25">
      <c r="A353">
        <v>14.708333333333332</v>
      </c>
      <c r="B353">
        <v>4.7535454770574678E-3</v>
      </c>
    </row>
    <row r="354" spans="1:2" x14ac:dyDescent="0.25">
      <c r="A354">
        <v>14.749999999999998</v>
      </c>
      <c r="B354">
        <v>4.8339698622132882E-3</v>
      </c>
    </row>
    <row r="355" spans="1:2" x14ac:dyDescent="0.25">
      <c r="A355">
        <v>14.791666666666666</v>
      </c>
      <c r="B355">
        <v>4.9157614619167577E-3</v>
      </c>
    </row>
    <row r="356" spans="1:2" x14ac:dyDescent="0.25">
      <c r="A356">
        <v>14.833333333333332</v>
      </c>
      <c r="B356">
        <v>4.9989435188151857E-3</v>
      </c>
    </row>
    <row r="357" spans="1:2" x14ac:dyDescent="0.25">
      <c r="A357">
        <v>14.874999999999998</v>
      </c>
      <c r="B357">
        <v>5.0835396706808891E-3</v>
      </c>
    </row>
    <row r="358" spans="1:2" x14ac:dyDescent="0.25">
      <c r="A358">
        <v>14.916666666666666</v>
      </c>
      <c r="B358">
        <v>5.1695739571283074E-3</v>
      </c>
    </row>
    <row r="359" spans="1:2" x14ac:dyDescent="0.25">
      <c r="A359">
        <v>14.958333333333332</v>
      </c>
      <c r="B359">
        <v>5.2570708264453314E-3</v>
      </c>
    </row>
    <row r="360" spans="1:2" x14ac:dyDescent="0.25">
      <c r="A360">
        <v>14.999999999999998</v>
      </c>
      <c r="B360">
        <v>5.3460551425407454E-3</v>
      </c>
    </row>
    <row r="361" spans="1:2" x14ac:dyDescent="0.25">
      <c r="A361">
        <v>15.041666666666666</v>
      </c>
      <c r="B361">
        <v>5.4365521920097803E-3</v>
      </c>
    </row>
    <row r="362" spans="1:2" x14ac:dyDescent="0.25">
      <c r="A362">
        <v>15.083333333333332</v>
      </c>
      <c r="B362">
        <v>5.5285876913197902E-3</v>
      </c>
    </row>
    <row r="363" spans="1:2" x14ac:dyDescent="0.25">
      <c r="A363">
        <v>15.124999999999998</v>
      </c>
      <c r="B363">
        <v>5.6221877941180715E-3</v>
      </c>
    </row>
    <row r="364" spans="1:2" x14ac:dyDescent="0.25">
      <c r="A364">
        <v>15.166666666666666</v>
      </c>
      <c r="B364">
        <v>5.7173790986639215E-3</v>
      </c>
    </row>
    <row r="365" spans="1:2" x14ac:dyDescent="0.25">
      <c r="A365">
        <v>15.208333333333332</v>
      </c>
      <c r="B365">
        <v>5.8141886553870507E-3</v>
      </c>
    </row>
    <row r="366" spans="1:2" x14ac:dyDescent="0.25">
      <c r="A366">
        <v>15.249999999999998</v>
      </c>
      <c r="B366">
        <v>5.9126439745744745E-3</v>
      </c>
    </row>
    <row r="367" spans="1:2" x14ac:dyDescent="0.25">
      <c r="A367">
        <v>15.291666666666666</v>
      </c>
      <c r="B367">
        <v>6.007637760864654E-3</v>
      </c>
    </row>
    <row r="368" spans="1:2" x14ac:dyDescent="0.25">
      <c r="A368">
        <v>15.333333333333332</v>
      </c>
      <c r="B368">
        <v>6.0990063956845976E-3</v>
      </c>
    </row>
    <row r="369" spans="1:2" x14ac:dyDescent="0.25">
      <c r="A369">
        <v>15.374999999999998</v>
      </c>
      <c r="B369">
        <v>6.1899656116416266E-3</v>
      </c>
    </row>
    <row r="370" spans="1:2" x14ac:dyDescent="0.25">
      <c r="A370">
        <v>15.416666666666666</v>
      </c>
      <c r="B370">
        <v>6.2948091390853771E-3</v>
      </c>
    </row>
    <row r="371" spans="1:2" x14ac:dyDescent="0.25">
      <c r="A371">
        <v>15.458333333333332</v>
      </c>
      <c r="B371">
        <v>6.4014350064956725E-3</v>
      </c>
    </row>
    <row r="372" spans="1:2" x14ac:dyDescent="0.25">
      <c r="A372">
        <v>15.499999999999998</v>
      </c>
      <c r="B372">
        <v>6.5098735136519415E-3</v>
      </c>
    </row>
    <row r="373" spans="1:2" x14ac:dyDescent="0.25">
      <c r="A373">
        <v>15.541666666666666</v>
      </c>
      <c r="B373">
        <v>6.6201554754298708E-3</v>
      </c>
    </row>
    <row r="374" spans="1:2" x14ac:dyDescent="0.25">
      <c r="A374">
        <v>15.583333333333332</v>
      </c>
      <c r="B374">
        <v>6.7323122305580204E-3</v>
      </c>
    </row>
    <row r="375" spans="1:2" x14ac:dyDescent="0.25">
      <c r="A375">
        <v>15.624999999999998</v>
      </c>
      <c r="B375">
        <v>6.8463756505233505E-3</v>
      </c>
    </row>
    <row r="376" spans="1:2" x14ac:dyDescent="0.25">
      <c r="A376">
        <v>15.666666666666666</v>
      </c>
      <c r="B376">
        <v>6.962378148628089E-3</v>
      </c>
    </row>
    <row r="377" spans="1:2" x14ac:dyDescent="0.25">
      <c r="A377">
        <v>15.708333333333332</v>
      </c>
      <c r="B377">
        <v>7.0803526892006096E-3</v>
      </c>
    </row>
    <row r="378" spans="1:2" x14ac:dyDescent="0.25">
      <c r="A378">
        <v>15.749999999999998</v>
      </c>
      <c r="B378">
        <v>7.2003327969628658E-3</v>
      </c>
    </row>
    <row r="379" spans="1:2" x14ac:dyDescent="0.25">
      <c r="A379">
        <v>15.791666666666666</v>
      </c>
      <c r="B379">
        <v>7.3223525665570763E-3</v>
      </c>
    </row>
    <row r="380" spans="1:2" x14ac:dyDescent="0.25">
      <c r="A380">
        <v>15.833333333333332</v>
      </c>
      <c r="B380">
        <v>7.4464466722343895E-3</v>
      </c>
    </row>
    <row r="381" spans="1:2" x14ac:dyDescent="0.25">
      <c r="A381">
        <v>15.874999999999998</v>
      </c>
      <c r="B381">
        <v>7.5726503777082173E-3</v>
      </c>
    </row>
    <row r="382" spans="1:2" x14ac:dyDescent="0.25">
      <c r="A382">
        <v>15.916666666666666</v>
      </c>
      <c r="B382">
        <v>7.7009995461751017E-3</v>
      </c>
    </row>
    <row r="383" spans="1:2" x14ac:dyDescent="0.25">
      <c r="A383">
        <v>15.958333333333332</v>
      </c>
      <c r="B383">
        <v>7.8315306505059214E-3</v>
      </c>
    </row>
    <row r="384" spans="1:2" x14ac:dyDescent="0.25">
      <c r="A384">
        <v>15.999999999999998</v>
      </c>
      <c r="B384">
        <v>7.9642807836103665E-3</v>
      </c>
    </row>
    <row r="385" spans="1:2" x14ac:dyDescent="0.25">
      <c r="A385">
        <v>16.041666666666668</v>
      </c>
      <c r="B385">
        <v>8.0992876689775853E-3</v>
      </c>
    </row>
    <row r="386" spans="1:2" x14ac:dyDescent="0.25">
      <c r="A386">
        <v>16.083333333333332</v>
      </c>
      <c r="B386">
        <v>8.2365896713960472E-3</v>
      </c>
    </row>
    <row r="387" spans="1:2" x14ac:dyDescent="0.25">
      <c r="A387">
        <v>16.125</v>
      </c>
      <c r="B387">
        <v>8.3762258078556254E-3</v>
      </c>
    </row>
    <row r="388" spans="1:2" x14ac:dyDescent="0.25">
      <c r="A388">
        <v>16.166666666666668</v>
      </c>
      <c r="B388">
        <v>8.5182357586350132E-3</v>
      </c>
    </row>
    <row r="389" spans="1:2" x14ac:dyDescent="0.25">
      <c r="A389">
        <v>16.208333333333332</v>
      </c>
      <c r="B389">
        <v>8.6626598785776512E-3</v>
      </c>
    </row>
    <row r="390" spans="1:2" x14ac:dyDescent="0.25">
      <c r="A390">
        <v>16.25</v>
      </c>
      <c r="B390">
        <v>8.8060963449551714E-3</v>
      </c>
    </row>
    <row r="391" spans="1:2" x14ac:dyDescent="0.25">
      <c r="A391">
        <v>16.291666666666668</v>
      </c>
      <c r="B391">
        <v>8.941635896772571E-3</v>
      </c>
    </row>
    <row r="392" spans="1:2" x14ac:dyDescent="0.25">
      <c r="A392">
        <v>16.333333333333332</v>
      </c>
      <c r="B392">
        <v>9.0765810378789832E-3</v>
      </c>
    </row>
    <row r="393" spans="1:2" x14ac:dyDescent="0.25">
      <c r="A393">
        <v>16.375</v>
      </c>
      <c r="B393">
        <v>9.2108775001888254E-3</v>
      </c>
    </row>
    <row r="394" spans="1:2" x14ac:dyDescent="0.25">
      <c r="A394">
        <v>16.416666666666668</v>
      </c>
      <c r="B394">
        <v>9.3670765297378805E-3</v>
      </c>
    </row>
    <row r="395" spans="1:2" x14ac:dyDescent="0.25">
      <c r="A395">
        <v>16.458333333333332</v>
      </c>
      <c r="B395">
        <v>9.525930942789267E-3</v>
      </c>
    </row>
    <row r="396" spans="1:2" x14ac:dyDescent="0.25">
      <c r="A396">
        <v>16.5</v>
      </c>
      <c r="B396">
        <v>9.6874858808625279E-3</v>
      </c>
    </row>
    <row r="397" spans="1:2" x14ac:dyDescent="0.25">
      <c r="A397">
        <v>16.541666666666668</v>
      </c>
      <c r="B397">
        <v>9.8517872528830347E-3</v>
      </c>
    </row>
    <row r="398" spans="1:2" x14ac:dyDescent="0.25">
      <c r="A398">
        <v>16.583333333333332</v>
      </c>
      <c r="B398">
        <v>1.001888174822789E-2</v>
      </c>
    </row>
    <row r="399" spans="1:2" x14ac:dyDescent="0.25">
      <c r="A399">
        <v>16.625</v>
      </c>
      <c r="B399">
        <v>1.0188816849993608E-2</v>
      </c>
    </row>
    <row r="400" spans="1:2" x14ac:dyDescent="0.25">
      <c r="A400">
        <v>16.666666666666668</v>
      </c>
      <c r="B400">
        <v>1.0361640848489343E-2</v>
      </c>
    </row>
    <row r="401" spans="1:2" x14ac:dyDescent="0.25">
      <c r="A401">
        <v>16.708333333333332</v>
      </c>
      <c r="B401">
        <v>1.0537402854959506E-2</v>
      </c>
    </row>
    <row r="402" spans="1:2" x14ac:dyDescent="0.25">
      <c r="A402">
        <v>16.75</v>
      </c>
      <c r="B402">
        <v>1.0716152815539658E-2</v>
      </c>
    </row>
    <row r="403" spans="1:2" x14ac:dyDescent="0.25">
      <c r="A403">
        <v>16.791666666666668</v>
      </c>
      <c r="B403">
        <v>1.0897941525449676E-2</v>
      </c>
    </row>
    <row r="404" spans="1:2" x14ac:dyDescent="0.25">
      <c r="A404">
        <v>16.833333333333332</v>
      </c>
      <c r="B404">
        <v>1.1082820643428167E-2</v>
      </c>
    </row>
    <row r="405" spans="1:2" x14ac:dyDescent="0.25">
      <c r="A405">
        <v>16.875</v>
      </c>
      <c r="B405">
        <v>1.1270842706412286E-2</v>
      </c>
    </row>
    <row r="406" spans="1:2" x14ac:dyDescent="0.25">
      <c r="A406">
        <v>16.916666666666668</v>
      </c>
      <c r="B406">
        <v>1.1452870388592081E-2</v>
      </c>
    </row>
    <row r="407" spans="1:2" x14ac:dyDescent="0.25">
      <c r="A407">
        <v>16.958333333333332</v>
      </c>
      <c r="B407">
        <v>1.1634073092088703E-2</v>
      </c>
    </row>
    <row r="408" spans="1:2" x14ac:dyDescent="0.25">
      <c r="A408">
        <v>17</v>
      </c>
      <c r="B408">
        <v>1.1810348466140066E-2</v>
      </c>
    </row>
    <row r="409" spans="1:2" x14ac:dyDescent="0.25">
      <c r="A409">
        <v>17.041666666666668</v>
      </c>
      <c r="B409">
        <v>1.1988317562647243E-2</v>
      </c>
    </row>
    <row r="410" spans="1:2" x14ac:dyDescent="0.25">
      <c r="A410">
        <v>17.083333333333332</v>
      </c>
      <c r="B410">
        <v>1.216539031647767E-2</v>
      </c>
    </row>
    <row r="411" spans="1:2" x14ac:dyDescent="0.25">
      <c r="A411">
        <v>17.125</v>
      </c>
      <c r="B411">
        <v>1.2341594659102785E-2</v>
      </c>
    </row>
    <row r="412" spans="1:2" x14ac:dyDescent="0.25">
      <c r="A412">
        <v>17.166666666666668</v>
      </c>
      <c r="B412">
        <v>1.2516937759129767E-2</v>
      </c>
    </row>
    <row r="413" spans="1:2" x14ac:dyDescent="0.25">
      <c r="A413">
        <v>17.208333333333332</v>
      </c>
      <c r="B413">
        <v>1.2691426881152136E-2</v>
      </c>
    </row>
    <row r="414" spans="1:2" x14ac:dyDescent="0.25">
      <c r="A414">
        <v>17.25</v>
      </c>
      <c r="B414">
        <v>1.2865069218283768E-2</v>
      </c>
    </row>
    <row r="415" spans="1:2" x14ac:dyDescent="0.25">
      <c r="A415">
        <v>17.291666666666668</v>
      </c>
      <c r="B415">
        <v>1.303787189075788E-2</v>
      </c>
    </row>
    <row r="416" spans="1:2" x14ac:dyDescent="0.25">
      <c r="A416">
        <v>17.333333333333332</v>
      </c>
      <c r="B416">
        <v>1.3209841943644071E-2</v>
      </c>
    </row>
    <row r="417" spans="1:2" x14ac:dyDescent="0.25">
      <c r="A417">
        <v>17.375</v>
      </c>
      <c r="B417">
        <v>1.3380986344886856E-2</v>
      </c>
    </row>
    <row r="418" spans="1:2" x14ac:dyDescent="0.25">
      <c r="A418">
        <v>17.416666666666668</v>
      </c>
      <c r="B418">
        <v>1.3608077224795777E-2</v>
      </c>
    </row>
    <row r="419" spans="1:2" x14ac:dyDescent="0.25">
      <c r="A419">
        <v>17.458333333333332</v>
      </c>
      <c r="B419">
        <v>1.3839028649663149E-2</v>
      </c>
    </row>
    <row r="420" spans="1:2" x14ac:dyDescent="0.25">
      <c r="A420">
        <v>17.5</v>
      </c>
      <c r="B420">
        <v>1.4073906248753265E-2</v>
      </c>
    </row>
    <row r="421" spans="1:2" x14ac:dyDescent="0.25">
      <c r="A421">
        <v>17.541666666666668</v>
      </c>
      <c r="B421">
        <v>1.4312776767027913E-2</v>
      </c>
    </row>
    <row r="422" spans="1:2" x14ac:dyDescent="0.25">
      <c r="A422">
        <v>17.583333333333332</v>
      </c>
      <c r="B422">
        <v>1.4555708084113227E-2</v>
      </c>
    </row>
    <row r="423" spans="1:2" x14ac:dyDescent="0.25">
      <c r="A423">
        <v>17.625</v>
      </c>
      <c r="B423">
        <v>1.4802769233588996E-2</v>
      </c>
    </row>
    <row r="424" spans="1:2" x14ac:dyDescent="0.25">
      <c r="A424">
        <v>17.666666666666668</v>
      </c>
      <c r="B424">
        <v>1.5054030422605851E-2</v>
      </c>
    </row>
    <row r="425" spans="1:2" x14ac:dyDescent="0.25">
      <c r="A425">
        <v>17.708333333333332</v>
      </c>
      <c r="B425">
        <v>1.5309563051835994E-2</v>
      </c>
    </row>
    <row r="426" spans="1:2" x14ac:dyDescent="0.25">
      <c r="A426">
        <v>17.75</v>
      </c>
      <c r="B426">
        <v>1.5569439735763047E-2</v>
      </c>
    </row>
    <row r="427" spans="1:2" x14ac:dyDescent="0.25">
      <c r="A427">
        <v>17.791666666666668</v>
      </c>
      <c r="B427">
        <v>1.5833734323316861E-2</v>
      </c>
    </row>
    <row r="428" spans="1:2" x14ac:dyDescent="0.25">
      <c r="A428">
        <v>17.833333333333332</v>
      </c>
      <c r="B428">
        <v>1.6102521918859095E-2</v>
      </c>
    </row>
    <row r="429" spans="1:2" x14ac:dyDescent="0.25">
      <c r="A429">
        <v>17.875</v>
      </c>
      <c r="B429">
        <v>1.6375878903525543E-2</v>
      </c>
    </row>
    <row r="430" spans="1:2" x14ac:dyDescent="0.25">
      <c r="A430">
        <v>17.916666666666668</v>
      </c>
      <c r="B430">
        <v>1.6618233343845937E-2</v>
      </c>
    </row>
    <row r="431" spans="1:2" x14ac:dyDescent="0.25">
      <c r="A431">
        <v>17.958333333333332</v>
      </c>
      <c r="B431">
        <v>1.6859596074632048E-2</v>
      </c>
    </row>
    <row r="432" spans="1:2" x14ac:dyDescent="0.25">
      <c r="A432">
        <v>18</v>
      </c>
      <c r="B432">
        <v>1.7099753562037134E-2</v>
      </c>
    </row>
    <row r="433" spans="1:2" x14ac:dyDescent="0.25">
      <c r="A433">
        <v>18.041666666666668</v>
      </c>
      <c r="B433">
        <v>1.7338716016932057E-2</v>
      </c>
    </row>
    <row r="434" spans="1:2" x14ac:dyDescent="0.25">
      <c r="A434">
        <v>18.083333333333332</v>
      </c>
      <c r="B434">
        <v>1.7576491925833441E-2</v>
      </c>
    </row>
    <row r="435" spans="1:2" x14ac:dyDescent="0.25">
      <c r="A435">
        <v>18.125</v>
      </c>
      <c r="B435">
        <v>1.7813089696068499E-2</v>
      </c>
    </row>
    <row r="436" spans="1:2" x14ac:dyDescent="0.25">
      <c r="A436">
        <v>18.166666666666668</v>
      </c>
      <c r="B436">
        <v>1.8048517642329068E-2</v>
      </c>
    </row>
    <row r="437" spans="1:2" x14ac:dyDescent="0.25">
      <c r="A437">
        <v>18.208333333333332</v>
      </c>
      <c r="B437">
        <v>1.8282783985408054E-2</v>
      </c>
    </row>
    <row r="438" spans="1:2" x14ac:dyDescent="0.25">
      <c r="A438">
        <v>18.25</v>
      </c>
      <c r="B438">
        <v>1.8515896850964528E-2</v>
      </c>
    </row>
    <row r="439" spans="1:2" x14ac:dyDescent="0.25">
      <c r="A439">
        <v>18.291666666666668</v>
      </c>
      <c r="B439">
        <v>1.8747864268400593E-2</v>
      </c>
    </row>
    <row r="440" spans="1:2" x14ac:dyDescent="0.25">
      <c r="A440">
        <v>18.333333333333332</v>
      </c>
      <c r="B440">
        <v>1.8978694169844889E-2</v>
      </c>
    </row>
    <row r="441" spans="1:2" x14ac:dyDescent="0.25">
      <c r="A441">
        <v>18.375</v>
      </c>
      <c r="B441">
        <v>1.9208394389238184E-2</v>
      </c>
    </row>
    <row r="442" spans="1:2" x14ac:dyDescent="0.25">
      <c r="A442">
        <v>18.416666666666668</v>
      </c>
      <c r="B442">
        <v>1.9534551205901075E-2</v>
      </c>
    </row>
    <row r="443" spans="1:2" x14ac:dyDescent="0.25">
      <c r="A443">
        <v>18.458333333333332</v>
      </c>
      <c r="B443">
        <v>1.9866252688447241E-2</v>
      </c>
    </row>
    <row r="444" spans="1:2" x14ac:dyDescent="0.25">
      <c r="A444">
        <v>18.5</v>
      </c>
      <c r="B444">
        <v>2.0203593096196685E-2</v>
      </c>
    </row>
    <row r="445" spans="1:2" x14ac:dyDescent="0.25">
      <c r="A445">
        <v>18.541666666666668</v>
      </c>
      <c r="B445">
        <v>2.0546668290877874E-2</v>
      </c>
    </row>
    <row r="446" spans="1:2" x14ac:dyDescent="0.25">
      <c r="A446">
        <v>18.583333333333336</v>
      </c>
      <c r="B446">
        <v>2.0895575763868642E-2</v>
      </c>
    </row>
    <row r="447" spans="1:2" x14ac:dyDescent="0.25">
      <c r="A447">
        <v>18.625</v>
      </c>
      <c r="B447">
        <v>2.1250414663900249E-2</v>
      </c>
    </row>
    <row r="448" spans="1:2" x14ac:dyDescent="0.25">
      <c r="A448">
        <v>18.666666666666668</v>
      </c>
      <c r="B448">
        <v>2.1611285825232397E-2</v>
      </c>
    </row>
    <row r="449" spans="1:2" x14ac:dyDescent="0.25">
      <c r="A449">
        <v>18.708333333333336</v>
      </c>
      <c r="B449">
        <v>2.1978291796307191E-2</v>
      </c>
    </row>
    <row r="450" spans="1:2" x14ac:dyDescent="0.25">
      <c r="A450">
        <v>18.75</v>
      </c>
      <c r="B450">
        <v>2.235153686889026E-2</v>
      </c>
    </row>
    <row r="451" spans="1:2" x14ac:dyDescent="0.25">
      <c r="A451">
        <v>18.791666666666668</v>
      </c>
      <c r="B451">
        <v>2.2731127107707239E-2</v>
      </c>
    </row>
    <row r="452" spans="1:2" x14ac:dyDescent="0.25">
      <c r="A452">
        <v>18.833333333333336</v>
      </c>
      <c r="B452">
        <v>2.3117170380584098E-2</v>
      </c>
    </row>
    <row r="453" spans="1:2" x14ac:dyDescent="0.25">
      <c r="A453">
        <v>18.875</v>
      </c>
      <c r="B453">
        <v>2.3509776389099867E-2</v>
      </c>
    </row>
    <row r="454" spans="1:2" x14ac:dyDescent="0.25">
      <c r="A454">
        <v>18.916666666666668</v>
      </c>
      <c r="B454">
        <v>2.3805146609066373E-2</v>
      </c>
    </row>
    <row r="455" spans="1:2" x14ac:dyDescent="0.25">
      <c r="A455">
        <v>18.958333333333336</v>
      </c>
      <c r="B455">
        <v>2.409968945447925E-2</v>
      </c>
    </row>
    <row r="456" spans="1:2" x14ac:dyDescent="0.25">
      <c r="A456">
        <v>19</v>
      </c>
      <c r="B456">
        <v>2.4383907487373378E-2</v>
      </c>
    </row>
    <row r="457" spans="1:2" x14ac:dyDescent="0.25">
      <c r="A457">
        <v>19.041666666666668</v>
      </c>
      <c r="B457">
        <v>2.4672216055786626E-2</v>
      </c>
    </row>
    <row r="458" spans="1:2" x14ac:dyDescent="0.25">
      <c r="A458">
        <v>19.083333333333336</v>
      </c>
      <c r="B458">
        <v>2.4958996817155969E-2</v>
      </c>
    </row>
    <row r="459" spans="1:2" x14ac:dyDescent="0.25">
      <c r="A459">
        <v>19.125</v>
      </c>
      <c r="B459">
        <v>2.5244301978814991E-2</v>
      </c>
    </row>
    <row r="460" spans="1:2" x14ac:dyDescent="0.25">
      <c r="A460">
        <v>19.166666666666668</v>
      </c>
      <c r="B460">
        <v>2.5528143091873904E-2</v>
      </c>
    </row>
    <row r="461" spans="1:2" x14ac:dyDescent="0.25">
      <c r="A461">
        <v>19.208333333333336</v>
      </c>
      <c r="B461">
        <v>2.5810531860696626E-2</v>
      </c>
    </row>
    <row r="462" spans="1:2" x14ac:dyDescent="0.25">
      <c r="A462">
        <v>19.25</v>
      </c>
      <c r="B462">
        <v>2.609147985061085E-2</v>
      </c>
    </row>
    <row r="463" spans="1:2" x14ac:dyDescent="0.25">
      <c r="A463">
        <v>19.291666666666668</v>
      </c>
      <c r="B463">
        <v>2.6370998488160206E-2</v>
      </c>
    </row>
    <row r="464" spans="1:2" x14ac:dyDescent="0.25">
      <c r="A464">
        <v>19.333333333333336</v>
      </c>
      <c r="B464">
        <v>2.6649099059535813E-2</v>
      </c>
    </row>
    <row r="465" spans="1:2" x14ac:dyDescent="0.25">
      <c r="A465">
        <v>19.375</v>
      </c>
      <c r="B465">
        <v>2.6925792709251994E-2</v>
      </c>
    </row>
    <row r="466" spans="1:2" x14ac:dyDescent="0.25">
      <c r="A466">
        <v>19.416666666666668</v>
      </c>
      <c r="B466">
        <v>2.7383145297355117E-2</v>
      </c>
    </row>
    <row r="467" spans="1:2" x14ac:dyDescent="0.25">
      <c r="A467">
        <v>19.458333333333336</v>
      </c>
      <c r="B467">
        <v>2.7848272879455998E-2</v>
      </c>
    </row>
    <row r="468" spans="1:2" x14ac:dyDescent="0.25">
      <c r="A468">
        <v>19.5</v>
      </c>
      <c r="B468">
        <v>2.8321307630452593E-2</v>
      </c>
    </row>
    <row r="469" spans="1:2" x14ac:dyDescent="0.25">
      <c r="A469">
        <v>19.541666666666668</v>
      </c>
      <c r="B469">
        <v>2.8802383972216135E-2</v>
      </c>
    </row>
    <row r="470" spans="1:2" x14ac:dyDescent="0.25">
      <c r="A470">
        <v>19.583333333333336</v>
      </c>
      <c r="B470">
        <v>2.9291638611789649E-2</v>
      </c>
    </row>
    <row r="471" spans="1:2" x14ac:dyDescent="0.25">
      <c r="A471">
        <v>19.625</v>
      </c>
      <c r="B471">
        <v>2.9789210580235918E-2</v>
      </c>
    </row>
    <row r="472" spans="1:2" x14ac:dyDescent="0.25">
      <c r="A472">
        <v>19.666666666666668</v>
      </c>
      <c r="B472">
        <v>3.0295241272145772E-2</v>
      </c>
    </row>
    <row r="473" spans="1:2" x14ac:dyDescent="0.25">
      <c r="A473">
        <v>19.708333333333336</v>
      </c>
      <c r="B473">
        <v>3.0809874485818092E-2</v>
      </c>
    </row>
    <row r="474" spans="1:2" x14ac:dyDescent="0.25">
      <c r="A474">
        <v>19.75</v>
      </c>
      <c r="B474">
        <v>3.1333256464122848E-2</v>
      </c>
    </row>
    <row r="475" spans="1:2" x14ac:dyDescent="0.25">
      <c r="A475">
        <v>19.791666666666668</v>
      </c>
      <c r="B475">
        <v>3.1865535936058779E-2</v>
      </c>
    </row>
    <row r="476" spans="1:2" x14ac:dyDescent="0.25">
      <c r="A476">
        <v>19.833333333333336</v>
      </c>
      <c r="B476">
        <v>3.2406864159017619E-2</v>
      </c>
    </row>
    <row r="477" spans="1:2" x14ac:dyDescent="0.25">
      <c r="A477">
        <v>19.875</v>
      </c>
      <c r="B477">
        <v>3.2957394961766764E-2</v>
      </c>
    </row>
    <row r="478" spans="1:2" x14ac:dyDescent="0.25">
      <c r="A478">
        <v>19.916666666666668</v>
      </c>
      <c r="B478">
        <v>3.3319135568774132E-2</v>
      </c>
    </row>
    <row r="479" spans="1:2" x14ac:dyDescent="0.25">
      <c r="A479">
        <v>19.958333333333336</v>
      </c>
      <c r="B479">
        <v>3.3680248438553384E-2</v>
      </c>
    </row>
    <row r="480" spans="1:2" x14ac:dyDescent="0.25">
      <c r="A480">
        <v>20</v>
      </c>
      <c r="B480">
        <v>3.4039545172380434E-2</v>
      </c>
    </row>
    <row r="481" spans="1:2" x14ac:dyDescent="0.25">
      <c r="A481">
        <v>20.041666666666668</v>
      </c>
      <c r="B481">
        <v>3.4397046244796843E-2</v>
      </c>
    </row>
    <row r="482" spans="1:2" x14ac:dyDescent="0.25">
      <c r="A482">
        <v>20.083333333333336</v>
      </c>
      <c r="B482">
        <v>3.4752764254293862E-2</v>
      </c>
    </row>
    <row r="483" spans="1:2" x14ac:dyDescent="0.25">
      <c r="A483">
        <v>20.125</v>
      </c>
      <c r="B483">
        <v>3.5106711649430883E-2</v>
      </c>
    </row>
    <row r="484" spans="1:2" x14ac:dyDescent="0.25">
      <c r="A484">
        <v>20.166666666666668</v>
      </c>
      <c r="B484">
        <v>3.5458900681636783E-2</v>
      </c>
    </row>
    <row r="485" spans="1:2" x14ac:dyDescent="0.25">
      <c r="A485">
        <v>20.208333333333336</v>
      </c>
      <c r="B485">
        <v>3.5801272937133248E-2</v>
      </c>
    </row>
    <row r="486" spans="1:2" x14ac:dyDescent="0.25">
      <c r="A486">
        <v>20.25</v>
      </c>
      <c r="B486">
        <v>3.6146901969833625E-2</v>
      </c>
    </row>
    <row r="487" spans="1:2" x14ac:dyDescent="0.25">
      <c r="A487">
        <v>20.291666666666668</v>
      </c>
      <c r="B487">
        <v>3.6490743669770648E-2</v>
      </c>
    </row>
    <row r="488" spans="1:2" x14ac:dyDescent="0.25">
      <c r="A488">
        <v>20.333333333333336</v>
      </c>
      <c r="B488">
        <v>3.6832845686955239E-2</v>
      </c>
    </row>
    <row r="489" spans="1:2" x14ac:dyDescent="0.25">
      <c r="A489">
        <v>20.375</v>
      </c>
      <c r="B489">
        <v>3.7173222899744951E-2</v>
      </c>
    </row>
    <row r="490" spans="1:2" x14ac:dyDescent="0.25">
      <c r="A490">
        <v>20.416666666666668</v>
      </c>
      <c r="B490">
        <v>3.7804781801086457E-2</v>
      </c>
    </row>
    <row r="491" spans="1:2" x14ac:dyDescent="0.25">
      <c r="A491">
        <v>20.458333333333336</v>
      </c>
      <c r="B491">
        <v>3.8447077203750762E-2</v>
      </c>
    </row>
    <row r="492" spans="1:2" x14ac:dyDescent="0.25">
      <c r="A492">
        <v>20.5</v>
      </c>
      <c r="B492">
        <v>3.910029162826039E-2</v>
      </c>
    </row>
    <row r="493" spans="1:2" x14ac:dyDescent="0.25">
      <c r="A493">
        <v>20.541666666666668</v>
      </c>
      <c r="B493">
        <v>3.9764610697986646E-2</v>
      </c>
    </row>
    <row r="494" spans="1:2" x14ac:dyDescent="0.25">
      <c r="A494">
        <v>20.583333333333336</v>
      </c>
      <c r="B494">
        <v>4.0440223191898272E-2</v>
      </c>
    </row>
    <row r="495" spans="1:2" x14ac:dyDescent="0.25">
      <c r="A495">
        <v>20.625</v>
      </c>
      <c r="B495">
        <v>4.1127321098206375E-2</v>
      </c>
    </row>
    <row r="496" spans="1:2" x14ac:dyDescent="0.25">
      <c r="A496">
        <v>20.666666666666668</v>
      </c>
      <c r="B496">
        <v>4.1826099668921743E-2</v>
      </c>
    </row>
    <row r="497" spans="1:2" x14ac:dyDescent="0.25">
      <c r="A497">
        <v>20.708333333333336</v>
      </c>
      <c r="B497">
        <v>4.2536757475339249E-2</v>
      </c>
    </row>
    <row r="498" spans="1:2" x14ac:dyDescent="0.25">
      <c r="A498">
        <v>20.75</v>
      </c>
      <c r="B498">
        <v>4.3259496464465856E-2</v>
      </c>
    </row>
    <row r="499" spans="1:2" x14ac:dyDescent="0.25">
      <c r="A499">
        <v>20.791666666666668</v>
      </c>
      <c r="B499">
        <v>4.3994522016407606E-2</v>
      </c>
    </row>
    <row r="500" spans="1:2" x14ac:dyDescent="0.25">
      <c r="A500">
        <v>20.833333333333336</v>
      </c>
      <c r="B500">
        <v>4.47420430027324E-2</v>
      </c>
    </row>
    <row r="501" spans="1:2" x14ac:dyDescent="0.25">
      <c r="A501">
        <v>20.875</v>
      </c>
      <c r="B501">
        <v>4.5502271845824678E-2</v>
      </c>
    </row>
    <row r="502" spans="1:2" x14ac:dyDescent="0.25">
      <c r="A502">
        <v>20.916666666666668</v>
      </c>
      <c r="B502">
        <v>4.5912932709065012E-2</v>
      </c>
    </row>
    <row r="503" spans="1:2" x14ac:dyDescent="0.25">
      <c r="A503">
        <v>20.958333333333336</v>
      </c>
      <c r="B503">
        <v>4.6323641875260058E-2</v>
      </c>
    </row>
    <row r="504" spans="1:2" x14ac:dyDescent="0.25">
      <c r="A504">
        <v>21</v>
      </c>
      <c r="B504">
        <v>4.6732270828159804E-2</v>
      </c>
    </row>
    <row r="505" spans="1:2" x14ac:dyDescent="0.25">
      <c r="A505">
        <v>21.041666666666668</v>
      </c>
      <c r="B505">
        <v>4.7138849700076167E-2</v>
      </c>
    </row>
    <row r="506" spans="1:2" x14ac:dyDescent="0.25">
      <c r="A506">
        <v>21.083333333333336</v>
      </c>
      <c r="B506">
        <v>4.7543395208171524E-2</v>
      </c>
    </row>
    <row r="507" spans="1:2" x14ac:dyDescent="0.25">
      <c r="A507">
        <v>21.125</v>
      </c>
      <c r="B507">
        <v>4.7945923911091128E-2</v>
      </c>
    </row>
    <row r="508" spans="1:2" x14ac:dyDescent="0.25">
      <c r="A508">
        <v>21.166666666666668</v>
      </c>
      <c r="B508">
        <v>4.8346452130168298E-2</v>
      </c>
    </row>
    <row r="509" spans="1:2" x14ac:dyDescent="0.25">
      <c r="A509">
        <v>21.208333333333336</v>
      </c>
      <c r="B509">
        <v>4.8744995951701751E-2</v>
      </c>
    </row>
    <row r="510" spans="1:2" x14ac:dyDescent="0.25">
      <c r="A510">
        <v>21.25</v>
      </c>
      <c r="B510">
        <v>4.9141571228884809E-2</v>
      </c>
    </row>
    <row r="511" spans="1:2" x14ac:dyDescent="0.25">
      <c r="A511">
        <v>21.291666666666668</v>
      </c>
      <c r="B511">
        <v>4.9536193583859744E-2</v>
      </c>
    </row>
    <row r="512" spans="1:2" x14ac:dyDescent="0.25">
      <c r="A512">
        <v>21.333333333333336</v>
      </c>
      <c r="B512">
        <v>4.9928878409877774E-2</v>
      </c>
    </row>
    <row r="513" spans="1:2" x14ac:dyDescent="0.25">
      <c r="A513">
        <v>21.375</v>
      </c>
      <c r="B513">
        <v>5.0319640873547927E-2</v>
      </c>
    </row>
    <row r="514" spans="1:2" x14ac:dyDescent="0.25">
      <c r="A514">
        <v>21.416666666666668</v>
      </c>
      <c r="B514">
        <v>5.1174688880444089E-2</v>
      </c>
    </row>
    <row r="515" spans="1:2" x14ac:dyDescent="0.25">
      <c r="A515">
        <v>21.458333333333336</v>
      </c>
      <c r="B515">
        <v>5.2044272703457475E-2</v>
      </c>
    </row>
    <row r="516" spans="1:2" x14ac:dyDescent="0.25">
      <c r="A516">
        <v>21.5</v>
      </c>
      <c r="B516">
        <v>5.2928639451462083E-2</v>
      </c>
    </row>
    <row r="517" spans="1:2" x14ac:dyDescent="0.25">
      <c r="A517">
        <v>21.541666666666668</v>
      </c>
      <c r="B517">
        <v>5.3828040434182801E-2</v>
      </c>
    </row>
    <row r="518" spans="1:2" x14ac:dyDescent="0.25">
      <c r="A518">
        <v>21.583333333333336</v>
      </c>
      <c r="B518">
        <v>5.4742731233609739E-2</v>
      </c>
    </row>
    <row r="519" spans="1:2" x14ac:dyDescent="0.25">
      <c r="A519">
        <v>21.625</v>
      </c>
      <c r="B519">
        <v>5.5672971776626938E-2</v>
      </c>
    </row>
    <row r="520" spans="1:2" x14ac:dyDescent="0.25">
      <c r="A520">
        <v>21.666666666666668</v>
      </c>
      <c r="B520">
        <v>5.6619026408875443E-2</v>
      </c>
    </row>
    <row r="521" spans="1:2" x14ac:dyDescent="0.25">
      <c r="A521">
        <v>21.708333333333336</v>
      </c>
      <c r="B521">
        <v>5.758116396987218E-2</v>
      </c>
    </row>
    <row r="522" spans="1:2" x14ac:dyDescent="0.25">
      <c r="A522">
        <v>21.75</v>
      </c>
      <c r="B522">
        <v>5.8559657869405861E-2</v>
      </c>
    </row>
    <row r="523" spans="1:2" x14ac:dyDescent="0.25">
      <c r="A523">
        <v>21.791666666666668</v>
      </c>
      <c r="B523">
        <v>5.9554786165231577E-2</v>
      </c>
    </row>
    <row r="524" spans="1:2" x14ac:dyDescent="0.25">
      <c r="A524">
        <v>21.833333333333336</v>
      </c>
      <c r="B524">
        <v>6.0566831642086379E-2</v>
      </c>
    </row>
    <row r="525" spans="1:2" x14ac:dyDescent="0.25">
      <c r="A525">
        <v>21.875</v>
      </c>
      <c r="B525">
        <v>6.1596081892047683E-2</v>
      </c>
    </row>
    <row r="526" spans="1:2" x14ac:dyDescent="0.25">
      <c r="A526">
        <v>21.916666666666668</v>
      </c>
      <c r="B526">
        <v>6.2033045423867776E-2</v>
      </c>
    </row>
    <row r="527" spans="1:2" x14ac:dyDescent="0.25">
      <c r="A527">
        <v>21.958333333333336</v>
      </c>
      <c r="B527">
        <v>6.2471167531836597E-2</v>
      </c>
    </row>
    <row r="528" spans="1:2" x14ac:dyDescent="0.25">
      <c r="A528">
        <v>22</v>
      </c>
      <c r="B528">
        <v>6.290715864318526E-2</v>
      </c>
    </row>
    <row r="529" spans="1:2" x14ac:dyDescent="0.25">
      <c r="A529">
        <v>22.041666666666668</v>
      </c>
      <c r="B529">
        <v>6.3341057834009507E-2</v>
      </c>
    </row>
    <row r="530" spans="1:2" x14ac:dyDescent="0.25">
      <c r="A530">
        <v>22.083333333333336</v>
      </c>
      <c r="B530">
        <v>6.3772885468367776E-2</v>
      </c>
    </row>
    <row r="531" spans="1:2" x14ac:dyDescent="0.25">
      <c r="A531">
        <v>22.125</v>
      </c>
      <c r="B531">
        <v>6.4202661759783258E-2</v>
      </c>
    </row>
    <row r="532" spans="1:2" x14ac:dyDescent="0.25">
      <c r="A532">
        <v>22.166666666666668</v>
      </c>
      <c r="B532">
        <v>6.4630406663652731E-2</v>
      </c>
    </row>
    <row r="533" spans="1:2" x14ac:dyDescent="0.25">
      <c r="A533">
        <v>22.208333333333336</v>
      </c>
      <c r="B533">
        <v>6.5056138728505061E-2</v>
      </c>
    </row>
    <row r="534" spans="1:2" x14ac:dyDescent="0.25">
      <c r="A534">
        <v>22.25</v>
      </c>
      <c r="B534">
        <v>6.5479875237984278E-2</v>
      </c>
    </row>
    <row r="535" spans="1:2" x14ac:dyDescent="0.25">
      <c r="A535">
        <v>22.291666666666668</v>
      </c>
      <c r="B535">
        <v>6.5901634354637667E-2</v>
      </c>
    </row>
    <row r="536" spans="1:2" x14ac:dyDescent="0.25">
      <c r="A536">
        <v>22.333333333333336</v>
      </c>
      <c r="B536">
        <v>6.63214340027172E-2</v>
      </c>
    </row>
    <row r="537" spans="1:2" x14ac:dyDescent="0.25">
      <c r="A537">
        <v>22.375</v>
      </c>
      <c r="B537">
        <v>6.6739291872613501E-2</v>
      </c>
    </row>
    <row r="538" spans="1:2" x14ac:dyDescent="0.25">
      <c r="A538">
        <v>22.416666666666668</v>
      </c>
      <c r="B538">
        <v>6.7873473946493762E-2</v>
      </c>
    </row>
    <row r="539" spans="1:2" x14ac:dyDescent="0.25">
      <c r="A539">
        <v>22.458333333333336</v>
      </c>
      <c r="B539">
        <v>6.9026937115630002E-2</v>
      </c>
    </row>
    <row r="540" spans="1:2" x14ac:dyDescent="0.25">
      <c r="A540">
        <v>22.5</v>
      </c>
      <c r="B540">
        <v>7.0200009158641552E-2</v>
      </c>
    </row>
    <row r="541" spans="1:2" x14ac:dyDescent="0.25">
      <c r="A541">
        <v>22.541666666666668</v>
      </c>
      <c r="B541">
        <v>7.1393023426384303E-2</v>
      </c>
    </row>
    <row r="542" spans="1:2" x14ac:dyDescent="0.25">
      <c r="A542">
        <v>22.583333333333336</v>
      </c>
      <c r="B542">
        <v>7.2606318936678668E-2</v>
      </c>
    </row>
    <row r="543" spans="1:2" x14ac:dyDescent="0.25">
      <c r="A543">
        <v>22.625</v>
      </c>
      <c r="B543">
        <v>7.3840240470648064E-2</v>
      </c>
    </row>
    <row r="544" spans="1:2" x14ac:dyDescent="0.25">
      <c r="A544">
        <v>22.666666666666668</v>
      </c>
      <c r="B544">
        <v>7.5095138670694922E-2</v>
      </c>
    </row>
    <row r="545" spans="1:2" x14ac:dyDescent="0.25">
      <c r="A545">
        <v>22.708333333333336</v>
      </c>
      <c r="B545">
        <v>7.6371370140142572E-2</v>
      </c>
    </row>
    <row r="546" spans="1:2" x14ac:dyDescent="0.25">
      <c r="A546">
        <v>22.75</v>
      </c>
      <c r="B546">
        <v>7.7669297544570845E-2</v>
      </c>
    </row>
    <row r="547" spans="1:2" x14ac:dyDescent="0.25">
      <c r="A547">
        <v>22.791666666666668</v>
      </c>
      <c r="B547">
        <v>7.89892897148744E-2</v>
      </c>
    </row>
    <row r="548" spans="1:2" x14ac:dyDescent="0.25">
      <c r="A548">
        <v>22.833333333333336</v>
      </c>
      <c r="B548">
        <v>8.0331721752073107E-2</v>
      </c>
    </row>
    <row r="549" spans="1:2" x14ac:dyDescent="0.25">
      <c r="A549">
        <v>22.875</v>
      </c>
      <c r="B549">
        <v>8.1696975133904198E-2</v>
      </c>
    </row>
    <row r="550" spans="1:2" x14ac:dyDescent="0.25">
      <c r="A550">
        <v>22.916666666666668</v>
      </c>
      <c r="B550">
        <v>8.2138343839139219E-2</v>
      </c>
    </row>
    <row r="551" spans="1:2" x14ac:dyDescent="0.25">
      <c r="A551">
        <v>22.958333333333336</v>
      </c>
      <c r="B551">
        <v>8.2582373777942503E-2</v>
      </c>
    </row>
    <row r="552" spans="1:2" x14ac:dyDescent="0.25">
      <c r="A552">
        <v>23</v>
      </c>
      <c r="B552">
        <v>8.3024407785878759E-2</v>
      </c>
    </row>
    <row r="553" spans="1:2" x14ac:dyDescent="0.25">
      <c r="A553">
        <v>23.041666666666668</v>
      </c>
      <c r="B553">
        <v>8.3464485567384367E-2</v>
      </c>
    </row>
    <row r="554" spans="1:2" x14ac:dyDescent="0.25">
      <c r="A554">
        <v>23.083333333333336</v>
      </c>
      <c r="B554">
        <v>8.3902623276050178E-2</v>
      </c>
    </row>
    <row r="555" spans="1:2" x14ac:dyDescent="0.25">
      <c r="A555">
        <v>23.125</v>
      </c>
      <c r="B555">
        <v>8.433883677304678E-2</v>
      </c>
    </row>
    <row r="556" spans="1:2" x14ac:dyDescent="0.25">
      <c r="A556">
        <v>23.166666666666668</v>
      </c>
      <c r="B556">
        <v>8.4773138461024328E-2</v>
      </c>
    </row>
    <row r="557" spans="1:2" x14ac:dyDescent="0.25">
      <c r="A557">
        <v>23.208333333333336</v>
      </c>
      <c r="B557">
        <v>8.5205542633390377E-2</v>
      </c>
    </row>
    <row r="558" spans="1:2" x14ac:dyDescent="0.25">
      <c r="A558">
        <v>23.25</v>
      </c>
      <c r="B558">
        <v>8.5636063381046276E-2</v>
      </c>
    </row>
    <row r="559" spans="1:2" x14ac:dyDescent="0.25">
      <c r="A559">
        <v>23.291666666666668</v>
      </c>
      <c r="B559">
        <v>8.6064714604179846E-2</v>
      </c>
    </row>
    <row r="560" spans="1:2" x14ac:dyDescent="0.25">
      <c r="A560">
        <v>23.333333333333336</v>
      </c>
      <c r="B560">
        <v>8.6491510014269732E-2</v>
      </c>
    </row>
    <row r="561" spans="1:2" x14ac:dyDescent="0.25">
      <c r="A561">
        <v>23.375</v>
      </c>
      <c r="B561">
        <v>8.6904101757687119E-2</v>
      </c>
    </row>
    <row r="562" spans="1:2" x14ac:dyDescent="0.25">
      <c r="A562">
        <v>23.416666666666668</v>
      </c>
      <c r="B562">
        <v>8.8381085599613649E-2</v>
      </c>
    </row>
    <row r="563" spans="1:2" x14ac:dyDescent="0.25">
      <c r="A563">
        <v>23.458333333333336</v>
      </c>
      <c r="B563">
        <v>8.9883178166852942E-2</v>
      </c>
    </row>
    <row r="564" spans="1:2" x14ac:dyDescent="0.25">
      <c r="A564">
        <v>23.5</v>
      </c>
      <c r="B564">
        <v>9.1410806307735279E-2</v>
      </c>
    </row>
    <row r="565" spans="1:2" x14ac:dyDescent="0.25">
      <c r="A565">
        <v>23.541666666666668</v>
      </c>
      <c r="B565">
        <v>9.2964404127012595E-2</v>
      </c>
    </row>
    <row r="566" spans="1:2" x14ac:dyDescent="0.25">
      <c r="A566">
        <v>23.583333333333336</v>
      </c>
      <c r="B566">
        <v>9.4544413109217657E-2</v>
      </c>
    </row>
    <row r="567" spans="1:2" x14ac:dyDescent="0.25">
      <c r="A567">
        <v>23.625</v>
      </c>
      <c r="B567">
        <v>9.6151282244120229E-2</v>
      </c>
    </row>
    <row r="568" spans="1:2" x14ac:dyDescent="0.25">
      <c r="A568">
        <v>23.666666666666668</v>
      </c>
      <c r="B568">
        <v>9.778546815431613E-2</v>
      </c>
    </row>
    <row r="569" spans="1:2" x14ac:dyDescent="0.25">
      <c r="A569">
        <v>23.708333333333336</v>
      </c>
      <c r="B569">
        <v>9.944743522498535E-2</v>
      </c>
    </row>
    <row r="570" spans="1:2" x14ac:dyDescent="0.25">
      <c r="A570">
        <v>23.75</v>
      </c>
      <c r="B570">
        <v>0.10113765573585592</v>
      </c>
    </row>
    <row r="571" spans="1:2" x14ac:dyDescent="0.25">
      <c r="A571">
        <v>23.791666666666668</v>
      </c>
      <c r="B571">
        <v>0.10285660999541132</v>
      </c>
    </row>
    <row r="572" spans="1:2" x14ac:dyDescent="0.25">
      <c r="A572">
        <v>23.833333333333336</v>
      </c>
      <c r="B572">
        <v>0.10460478647737913</v>
      </c>
    </row>
    <row r="573" spans="1:2" x14ac:dyDescent="0.25">
      <c r="A573">
        <v>23.875</v>
      </c>
      <c r="B573">
        <v>0.10638268195954047</v>
      </c>
    </row>
    <row r="574" spans="1:2" x14ac:dyDescent="0.25">
      <c r="A574">
        <v>23.916666666666668</v>
      </c>
      <c r="B574">
        <v>0.10678478952326417</v>
      </c>
    </row>
    <row r="575" spans="1:2" x14ac:dyDescent="0.25">
      <c r="A575">
        <v>23.958333333333336</v>
      </c>
      <c r="B575">
        <v>0.10719156393497467</v>
      </c>
    </row>
    <row r="576" spans="1:2" x14ac:dyDescent="0.25">
      <c r="A576">
        <v>24</v>
      </c>
      <c r="B576">
        <v>0.1075967452522642</v>
      </c>
    </row>
    <row r="577" spans="1:2" x14ac:dyDescent="0.25">
      <c r="A577">
        <v>24.041666666666668</v>
      </c>
      <c r="B577">
        <v>0.10800037510892278</v>
      </c>
    </row>
    <row r="578" spans="1:2" x14ac:dyDescent="0.25">
      <c r="A578">
        <v>24.083333333333336</v>
      </c>
      <c r="B578">
        <v>0.10840246839116598</v>
      </c>
    </row>
    <row r="579" spans="1:2" x14ac:dyDescent="0.25">
      <c r="A579">
        <v>24.125</v>
      </c>
      <c r="B579">
        <v>0.10880303988085627</v>
      </c>
    </row>
    <row r="580" spans="1:2" x14ac:dyDescent="0.25">
      <c r="A580">
        <v>24.166666666666668</v>
      </c>
      <c r="B580">
        <v>0.10920210414447414</v>
      </c>
    </row>
    <row r="581" spans="1:2" x14ac:dyDescent="0.25">
      <c r="A581">
        <v>24.208333333333336</v>
      </c>
      <c r="B581">
        <v>0.10959967553456908</v>
      </c>
    </row>
    <row r="582" spans="1:2" x14ac:dyDescent="0.25">
      <c r="A582">
        <v>24.25</v>
      </c>
      <c r="B582">
        <v>0.10999576819099731</v>
      </c>
    </row>
    <row r="583" spans="1:2" x14ac:dyDescent="0.25">
      <c r="A583">
        <v>24.291666666666668</v>
      </c>
      <c r="B583">
        <v>0.11037675284230637</v>
      </c>
    </row>
    <row r="584" spans="1:2" x14ac:dyDescent="0.25">
      <c r="A584">
        <v>24.333333333333336</v>
      </c>
      <c r="B584">
        <v>0.11076443382244339</v>
      </c>
    </row>
    <row r="585" spans="1:2" x14ac:dyDescent="0.25">
      <c r="A585">
        <v>24.375</v>
      </c>
      <c r="B585">
        <v>0.11115065289511512</v>
      </c>
    </row>
    <row r="586" spans="1:2" x14ac:dyDescent="0.25">
      <c r="A586">
        <v>24.416666666666668</v>
      </c>
      <c r="B586">
        <v>0.11303982810637793</v>
      </c>
    </row>
    <row r="587" spans="1:2" x14ac:dyDescent="0.25">
      <c r="A587">
        <v>24.458333333333336</v>
      </c>
      <c r="B587">
        <v>0.11496111929623221</v>
      </c>
    </row>
    <row r="588" spans="1:2" x14ac:dyDescent="0.25">
      <c r="A588">
        <v>24.5</v>
      </c>
      <c r="B588">
        <v>0.11691507243631404</v>
      </c>
    </row>
    <row r="589" spans="1:2" x14ac:dyDescent="0.25">
      <c r="A589">
        <v>24.541666666666668</v>
      </c>
      <c r="B589">
        <v>0.11890224277977718</v>
      </c>
    </row>
    <row r="590" spans="1:2" x14ac:dyDescent="0.25">
      <c r="A590">
        <v>24.583333333333336</v>
      </c>
      <c r="B590">
        <v>0.12092319501907922</v>
      </c>
    </row>
    <row r="591" spans="1:2" x14ac:dyDescent="0.25">
      <c r="A591">
        <v>24.625</v>
      </c>
      <c r="B591">
        <v>0.12297850344644945</v>
      </c>
    </row>
    <row r="592" spans="1:2" x14ac:dyDescent="0.25">
      <c r="A592">
        <v>24.666666666666668</v>
      </c>
      <c r="B592">
        <v>0.12506875211708493</v>
      </c>
    </row>
    <row r="593" spans="1:2" x14ac:dyDescent="0.25">
      <c r="A593">
        <v>24.708333333333336</v>
      </c>
      <c r="B593">
        <v>0.12719453501512121</v>
      </c>
    </row>
    <row r="594" spans="1:2" x14ac:dyDescent="0.25">
      <c r="A594">
        <v>24.75</v>
      </c>
      <c r="B594">
        <v>0.12935645622242409</v>
      </c>
    </row>
    <row r="595" spans="1:2" x14ac:dyDescent="0.25">
      <c r="A595">
        <v>24.791666666666668</v>
      </c>
      <c r="B595">
        <v>0.13155513009025119</v>
      </c>
    </row>
    <row r="596" spans="1:2" x14ac:dyDescent="0.25">
      <c r="A596">
        <v>24.833333333333336</v>
      </c>
      <c r="B596">
        <v>0.13379118141383128</v>
      </c>
    </row>
    <row r="597" spans="1:2" x14ac:dyDescent="0.25">
      <c r="A597">
        <v>24.875</v>
      </c>
      <c r="B597">
        <v>0.13606524560991226</v>
      </c>
    </row>
    <row r="598" spans="1:2" x14ac:dyDescent="0.25">
      <c r="A598">
        <v>24.916666666666668</v>
      </c>
      <c r="B598">
        <v>0.13640146473262288</v>
      </c>
    </row>
    <row r="599" spans="1:2" x14ac:dyDescent="0.25">
      <c r="A599">
        <v>24.958333333333336</v>
      </c>
      <c r="B599">
        <v>0.13674498632592455</v>
      </c>
    </row>
    <row r="600" spans="1:2" x14ac:dyDescent="0.25">
      <c r="A600">
        <v>25</v>
      </c>
      <c r="B600">
        <v>0.13708747176732022</v>
      </c>
    </row>
    <row r="601" spans="1:2" x14ac:dyDescent="0.25">
      <c r="A601">
        <v>25.041666666666668</v>
      </c>
      <c r="B601">
        <v>0.13742896620954748</v>
      </c>
    </row>
    <row r="602" spans="1:2" x14ac:dyDescent="0.25">
      <c r="A602">
        <v>25.083333333333336</v>
      </c>
      <c r="B602">
        <v>0.1377694819579833</v>
      </c>
    </row>
    <row r="603" spans="1:2" x14ac:dyDescent="0.25">
      <c r="A603">
        <v>25.125</v>
      </c>
      <c r="B603">
        <v>0.13810903121230189</v>
      </c>
    </row>
    <row r="604" spans="1:2" x14ac:dyDescent="0.25">
      <c r="A604">
        <v>25.166666666666668</v>
      </c>
      <c r="B604">
        <v>0.13843560364226171</v>
      </c>
    </row>
    <row r="605" spans="1:2" x14ac:dyDescent="0.25">
      <c r="A605">
        <v>25.208333333333336</v>
      </c>
      <c r="B605">
        <v>0.13876831539355253</v>
      </c>
    </row>
    <row r="606" spans="1:2" x14ac:dyDescent="0.25">
      <c r="A606">
        <v>25.25</v>
      </c>
      <c r="B606">
        <v>0.13910007850188488</v>
      </c>
    </row>
    <row r="607" spans="1:2" x14ac:dyDescent="0.25">
      <c r="A607">
        <v>25.291666666666668</v>
      </c>
      <c r="B607">
        <v>0.13943093350762317</v>
      </c>
    </row>
    <row r="608" spans="1:2" x14ac:dyDescent="0.25">
      <c r="A608">
        <v>25.333333333333336</v>
      </c>
      <c r="B608">
        <v>0.13976089552157636</v>
      </c>
    </row>
    <row r="609" spans="1:2" x14ac:dyDescent="0.25">
      <c r="A609">
        <v>25.375</v>
      </c>
      <c r="B609">
        <v>0.14008997946207552</v>
      </c>
    </row>
    <row r="610" spans="1:2" x14ac:dyDescent="0.25">
      <c r="A610">
        <v>25.416666666666668</v>
      </c>
      <c r="B610">
        <v>0.14247112322497665</v>
      </c>
    </row>
    <row r="611" spans="1:2" x14ac:dyDescent="0.25">
      <c r="A611">
        <v>25.458333333333336</v>
      </c>
      <c r="B611">
        <v>0.14489274643184707</v>
      </c>
    </row>
    <row r="612" spans="1:2" x14ac:dyDescent="0.25">
      <c r="A612">
        <v>25.5</v>
      </c>
      <c r="B612">
        <v>0.14735553723323436</v>
      </c>
    </row>
    <row r="613" spans="1:2" x14ac:dyDescent="0.25">
      <c r="A613">
        <v>25.541666666666668</v>
      </c>
      <c r="B613">
        <v>0.14986019547824517</v>
      </c>
    </row>
    <row r="614" spans="1:2" x14ac:dyDescent="0.25">
      <c r="A614">
        <v>25.583333333333336</v>
      </c>
      <c r="B614">
        <v>0.15240743291342121</v>
      </c>
    </row>
    <row r="615" spans="1:2" x14ac:dyDescent="0.25">
      <c r="A615">
        <v>25.625</v>
      </c>
      <c r="B615">
        <v>0.15499797338499524</v>
      </c>
    </row>
    <row r="616" spans="1:2" x14ac:dyDescent="0.25">
      <c r="A616">
        <v>25.666666666666668</v>
      </c>
      <c r="B616">
        <v>0.15763255304458598</v>
      </c>
    </row>
    <row r="617" spans="1:2" x14ac:dyDescent="0.25">
      <c r="A617">
        <v>25.708333333333336</v>
      </c>
      <c r="B617">
        <v>0.16031192055838978</v>
      </c>
    </row>
    <row r="618" spans="1:2" x14ac:dyDescent="0.25">
      <c r="A618">
        <v>25.75</v>
      </c>
      <c r="B618">
        <v>0.16303683731992827</v>
      </c>
    </row>
    <row r="619" spans="1:2" x14ac:dyDescent="0.25">
      <c r="A619">
        <v>25.791666666666668</v>
      </c>
      <c r="B619">
        <v>0.16580807766641287</v>
      </c>
    </row>
    <row r="620" spans="1:2" x14ac:dyDescent="0.25">
      <c r="A620">
        <v>25.833333333333336</v>
      </c>
      <c r="B620">
        <v>0.16862642909878775</v>
      </c>
    </row>
    <row r="621" spans="1:2" x14ac:dyDescent="0.25">
      <c r="A621">
        <v>25.875</v>
      </c>
      <c r="B621">
        <v>0.17149269250551294</v>
      </c>
    </row>
    <row r="622" spans="1:2" x14ac:dyDescent="0.25">
      <c r="A622">
        <v>25.916666666666668</v>
      </c>
      <c r="B622">
        <v>0.17171401544943296</v>
      </c>
    </row>
    <row r="623" spans="1:2" x14ac:dyDescent="0.25">
      <c r="A623">
        <v>25.958333333333336</v>
      </c>
      <c r="B623">
        <v>0.17194516309031083</v>
      </c>
    </row>
    <row r="624" spans="1:2" x14ac:dyDescent="0.25">
      <c r="A624">
        <v>26</v>
      </c>
      <c r="B624">
        <v>0.17217594118563045</v>
      </c>
    </row>
    <row r="625" spans="1:2" x14ac:dyDescent="0.25">
      <c r="A625">
        <v>26.041666666666668</v>
      </c>
      <c r="B625">
        <v>0.17239188212852052</v>
      </c>
    </row>
    <row r="626" spans="1:2" x14ac:dyDescent="0.25">
      <c r="A626">
        <v>26.083333333333336</v>
      </c>
      <c r="B626">
        <v>0.17261569061212875</v>
      </c>
    </row>
    <row r="627" spans="1:2" x14ac:dyDescent="0.25">
      <c r="A627">
        <v>26.125</v>
      </c>
      <c r="B627">
        <v>0.17283906982159825</v>
      </c>
    </row>
    <row r="628" spans="1:2" x14ac:dyDescent="0.25">
      <c r="A628">
        <v>26.166666666666668</v>
      </c>
      <c r="B628">
        <v>0.17306204731834848</v>
      </c>
    </row>
    <row r="629" spans="1:2" x14ac:dyDescent="0.25">
      <c r="A629">
        <v>26.208333333333336</v>
      </c>
      <c r="B629">
        <v>0.17328463177003003</v>
      </c>
    </row>
    <row r="630" spans="1:2" x14ac:dyDescent="0.25">
      <c r="A630">
        <v>26.25</v>
      </c>
      <c r="B630">
        <v>0.17350683168559178</v>
      </c>
    </row>
    <row r="631" spans="1:2" x14ac:dyDescent="0.25">
      <c r="A631">
        <v>26.291666666666668</v>
      </c>
      <c r="B631">
        <v>0.17372865536858528</v>
      </c>
    </row>
    <row r="632" spans="1:2" x14ac:dyDescent="0.25">
      <c r="A632">
        <v>26.333333333333336</v>
      </c>
      <c r="B632">
        <v>0.17395011091505191</v>
      </c>
    </row>
    <row r="633" spans="1:2" x14ac:dyDescent="0.25">
      <c r="A633">
        <v>26.375</v>
      </c>
      <c r="B633">
        <v>0.17417120621294957</v>
      </c>
    </row>
    <row r="634" spans="1:2" x14ac:dyDescent="0.25">
      <c r="A634">
        <v>26.416666666666668</v>
      </c>
      <c r="B634">
        <v>0.17713173083061559</v>
      </c>
    </row>
    <row r="635" spans="1:2" x14ac:dyDescent="0.25">
      <c r="A635">
        <v>26.458333333333336</v>
      </c>
      <c r="B635">
        <v>0.18014258436678193</v>
      </c>
    </row>
    <row r="636" spans="1:2" x14ac:dyDescent="0.25">
      <c r="A636">
        <v>26.5</v>
      </c>
      <c r="B636">
        <v>0.18320462241306307</v>
      </c>
    </row>
    <row r="637" spans="1:2" x14ac:dyDescent="0.25">
      <c r="A637">
        <v>26.541666666666668</v>
      </c>
      <c r="B637">
        <v>0.18631871510613096</v>
      </c>
    </row>
    <row r="638" spans="1:2" x14ac:dyDescent="0.25">
      <c r="A638">
        <v>26.583333333333336</v>
      </c>
      <c r="B638">
        <v>0.18948574737498103</v>
      </c>
    </row>
    <row r="639" spans="1:2" x14ac:dyDescent="0.25">
      <c r="A639">
        <v>26.625</v>
      </c>
      <c r="B639">
        <v>0.19270661919240153</v>
      </c>
    </row>
    <row r="640" spans="1:2" x14ac:dyDescent="0.25">
      <c r="A640">
        <v>26.666666666666668</v>
      </c>
      <c r="B640">
        <v>0.19598224583071824</v>
      </c>
    </row>
    <row r="641" spans="1:2" x14ac:dyDescent="0.25">
      <c r="A641">
        <v>26.708333333333336</v>
      </c>
      <c r="B641">
        <v>0.19931355812188628</v>
      </c>
    </row>
    <row r="642" spans="1:2" x14ac:dyDescent="0.25">
      <c r="A642">
        <v>26.75</v>
      </c>
      <c r="B642">
        <v>0.20270150272200418</v>
      </c>
    </row>
    <row r="643" spans="1:2" x14ac:dyDescent="0.25">
      <c r="A643">
        <v>26.791666666666668</v>
      </c>
      <c r="B643">
        <v>0.20614704238032405</v>
      </c>
    </row>
    <row r="644" spans="1:2" x14ac:dyDescent="0.25">
      <c r="A644">
        <v>26.833333333333336</v>
      </c>
      <c r="B644">
        <v>0.20965115621283548</v>
      </c>
    </row>
    <row r="645" spans="1:2" x14ac:dyDescent="0.25">
      <c r="A645">
        <v>26.875</v>
      </c>
      <c r="B645">
        <v>0.21321483998049953</v>
      </c>
    </row>
    <row r="646" spans="1:2" x14ac:dyDescent="0.25">
      <c r="A646">
        <v>26.916666666666668</v>
      </c>
      <c r="B646">
        <v>0.2133165447239527</v>
      </c>
    </row>
    <row r="647" spans="1:2" x14ac:dyDescent="0.25">
      <c r="A647">
        <v>26.958333333333336</v>
      </c>
      <c r="B647">
        <v>0.21343801618397956</v>
      </c>
    </row>
    <row r="648" spans="1:2" x14ac:dyDescent="0.25">
      <c r="A648">
        <v>27</v>
      </c>
      <c r="B648">
        <v>0.21355931663359326</v>
      </c>
    </row>
    <row r="649" spans="1:2" x14ac:dyDescent="0.25">
      <c r="A649">
        <v>27.041666666666668</v>
      </c>
      <c r="B649">
        <v>0.21368045830660651</v>
      </c>
    </row>
    <row r="650" spans="1:2" x14ac:dyDescent="0.25">
      <c r="A650">
        <v>27.083333333333336</v>
      </c>
      <c r="B650">
        <v>0.21380144568973353</v>
      </c>
    </row>
    <row r="651" spans="1:2" x14ac:dyDescent="0.25">
      <c r="A651">
        <v>27.125</v>
      </c>
      <c r="B651">
        <v>0.21392228198090082</v>
      </c>
    </row>
    <row r="652" spans="1:2" x14ac:dyDescent="0.25">
      <c r="A652">
        <v>27.166666666666668</v>
      </c>
      <c r="B652">
        <v>0.2140429702472757</v>
      </c>
    </row>
    <row r="653" spans="1:2" x14ac:dyDescent="0.25">
      <c r="A653">
        <v>27.208333333333336</v>
      </c>
      <c r="B653">
        <v>0.21416351342524645</v>
      </c>
    </row>
    <row r="654" spans="1:2" x14ac:dyDescent="0.25">
      <c r="A654">
        <v>27.25</v>
      </c>
      <c r="B654">
        <v>0.21428391432199109</v>
      </c>
    </row>
    <row r="655" spans="1:2" x14ac:dyDescent="0.25">
      <c r="A655">
        <v>27.291666666666668</v>
      </c>
      <c r="B655">
        <v>0.21440417561761302</v>
      </c>
    </row>
    <row r="656" spans="1:2" x14ac:dyDescent="0.25">
      <c r="A656">
        <v>27.333333333333336</v>
      </c>
      <c r="B656">
        <v>0.2145242998676864</v>
      </c>
    </row>
    <row r="657" spans="1:2" x14ac:dyDescent="0.25">
      <c r="A657">
        <v>27.375</v>
      </c>
      <c r="B657">
        <v>0.21464428950610268</v>
      </c>
    </row>
    <row r="658" spans="1:2" x14ac:dyDescent="0.25">
      <c r="A658">
        <v>27.416666666666668</v>
      </c>
      <c r="B658">
        <v>0.21829285653975219</v>
      </c>
    </row>
    <row r="659" spans="1:2" x14ac:dyDescent="0.25">
      <c r="A659">
        <v>27.458333333333336</v>
      </c>
      <c r="B659">
        <v>0.22200344921297385</v>
      </c>
    </row>
    <row r="660" spans="1:2" x14ac:dyDescent="0.25">
      <c r="A660">
        <v>27.5</v>
      </c>
      <c r="B660">
        <v>0.22577712196164029</v>
      </c>
    </row>
    <row r="661" spans="1:2" x14ac:dyDescent="0.25">
      <c r="A661">
        <v>27.541666666666668</v>
      </c>
      <c r="B661">
        <v>0.22961494714703404</v>
      </c>
    </row>
    <row r="662" spans="1:2" x14ac:dyDescent="0.25">
      <c r="A662">
        <v>27.583333333333336</v>
      </c>
      <c r="B662">
        <v>0.23351801536057937</v>
      </c>
    </row>
    <row r="663" spans="1:2" x14ac:dyDescent="0.25">
      <c r="A663">
        <v>27.625</v>
      </c>
      <c r="B663">
        <v>0.23748743573375505</v>
      </c>
    </row>
    <row r="664" spans="1:2" x14ac:dyDescent="0.25">
      <c r="A664">
        <v>27.666666666666668</v>
      </c>
      <c r="B664">
        <v>0.24152433625327477</v>
      </c>
    </row>
    <row r="665" spans="1:2" x14ac:dyDescent="0.25">
      <c r="A665">
        <v>27.708333333333336</v>
      </c>
      <c r="B665">
        <v>0.24562986408162629</v>
      </c>
    </row>
    <row r="666" spans="1:2" x14ac:dyDescent="0.25">
      <c r="A666">
        <v>27.75</v>
      </c>
      <c r="B666">
        <v>0.24980518588305975</v>
      </c>
    </row>
    <row r="667" spans="1:2" x14ac:dyDescent="0.25">
      <c r="A667">
        <v>27.791666666666668</v>
      </c>
      <c r="B667">
        <v>0.25405148815511758</v>
      </c>
    </row>
    <row r="668" spans="1:2" x14ac:dyDescent="0.25">
      <c r="A668">
        <v>27.833333333333336</v>
      </c>
      <c r="B668">
        <v>0.25836997756580043</v>
      </c>
    </row>
    <row r="669" spans="1:2" x14ac:dyDescent="0.25">
      <c r="A669">
        <v>27.875</v>
      </c>
      <c r="B669">
        <v>0.26276188129646499</v>
      </c>
    </row>
    <row r="670" spans="1:2" x14ac:dyDescent="0.25">
      <c r="A670">
        <v>27.916666666666668</v>
      </c>
      <c r="B670">
        <v>0.26267600288041298</v>
      </c>
    </row>
    <row r="671" spans="1:2" x14ac:dyDescent="0.25">
      <c r="A671">
        <v>27.958333333333336</v>
      </c>
      <c r="B671">
        <v>0.26263300845928972</v>
      </c>
    </row>
    <row r="672" spans="1:2" x14ac:dyDescent="0.25">
      <c r="A672">
        <v>28</v>
      </c>
      <c r="B672">
        <v>0.26258978206406264</v>
      </c>
    </row>
    <row r="673" spans="1:2" x14ac:dyDescent="0.25">
      <c r="A673">
        <v>28.041666666666668</v>
      </c>
      <c r="B673">
        <v>0.26254632369473174</v>
      </c>
    </row>
    <row r="674" spans="1:2" x14ac:dyDescent="0.25">
      <c r="A674">
        <v>28.083333333333336</v>
      </c>
      <c r="B674">
        <v>0.26250263335129709</v>
      </c>
    </row>
    <row r="675" spans="1:2" x14ac:dyDescent="0.25">
      <c r="A675">
        <v>28.125</v>
      </c>
      <c r="B675">
        <v>0.26245871103375856</v>
      </c>
    </row>
    <row r="676" spans="1:2" x14ac:dyDescent="0.25">
      <c r="A676">
        <v>28.166666666666668</v>
      </c>
      <c r="B676">
        <v>0.26241455674211617</v>
      </c>
    </row>
    <row r="677" spans="1:2" x14ac:dyDescent="0.25">
      <c r="A677">
        <v>28.208333333333336</v>
      </c>
      <c r="B677">
        <v>0.26237017047637007</v>
      </c>
    </row>
    <row r="678" spans="1:2" x14ac:dyDescent="0.25">
      <c r="A678">
        <v>28.25</v>
      </c>
      <c r="B678">
        <v>0.26232555223652004</v>
      </c>
    </row>
    <row r="679" spans="1:2" x14ac:dyDescent="0.25">
      <c r="A679">
        <v>28.291666666666668</v>
      </c>
      <c r="B679">
        <v>0.26228070202256615</v>
      </c>
    </row>
    <row r="680" spans="1:2" x14ac:dyDescent="0.25">
      <c r="A680">
        <v>28.333333333333336</v>
      </c>
      <c r="B680">
        <v>0.2622356198345086</v>
      </c>
    </row>
    <row r="681" spans="1:2" x14ac:dyDescent="0.25">
      <c r="A681">
        <v>28.375</v>
      </c>
      <c r="B681">
        <v>0.26219030567234713</v>
      </c>
    </row>
    <row r="682" spans="1:2" x14ac:dyDescent="0.25">
      <c r="A682">
        <v>28.416666666666668</v>
      </c>
      <c r="B682">
        <v>0.26664715498082281</v>
      </c>
    </row>
    <row r="683" spans="1:2" x14ac:dyDescent="0.25">
      <c r="A683">
        <v>28.458333333333336</v>
      </c>
      <c r="B683">
        <v>0.27117977072754268</v>
      </c>
    </row>
    <row r="684" spans="1:2" x14ac:dyDescent="0.25">
      <c r="A684">
        <v>28.5</v>
      </c>
      <c r="B684">
        <v>0.27578944094195673</v>
      </c>
    </row>
    <row r="685" spans="1:2" x14ac:dyDescent="0.25">
      <c r="A685">
        <v>28.541666666666668</v>
      </c>
      <c r="B685">
        <v>0.28047747555001584</v>
      </c>
    </row>
    <row r="686" spans="1:2" x14ac:dyDescent="0.25">
      <c r="A686">
        <v>28.583333333333336</v>
      </c>
      <c r="B686">
        <v>0.28524520674641196</v>
      </c>
    </row>
    <row r="687" spans="1:2" x14ac:dyDescent="0.25">
      <c r="A687">
        <v>28.625</v>
      </c>
      <c r="B687">
        <v>0.29009398937314684</v>
      </c>
    </row>
    <row r="688" spans="1:2" x14ac:dyDescent="0.25">
      <c r="A688">
        <v>28.666666666666668</v>
      </c>
      <c r="B688">
        <v>0.29502520130453613</v>
      </c>
    </row>
    <row r="689" spans="1:2" x14ac:dyDescent="0.25">
      <c r="A689">
        <v>28.708333333333336</v>
      </c>
      <c r="B689">
        <v>0.3000402438387591</v>
      </c>
    </row>
    <row r="690" spans="1:2" x14ac:dyDescent="0.25">
      <c r="A690">
        <v>28.75</v>
      </c>
      <c r="B690">
        <v>0.30514054209606384</v>
      </c>
    </row>
    <row r="691" spans="1:2" x14ac:dyDescent="0.25">
      <c r="A691">
        <v>28.791666666666668</v>
      </c>
      <c r="B691">
        <v>0.31032754542374275</v>
      </c>
    </row>
    <row r="692" spans="1:2" x14ac:dyDescent="0.25">
      <c r="A692">
        <v>28.833333333333336</v>
      </c>
      <c r="B692">
        <v>0.31560272780799226</v>
      </c>
    </row>
    <row r="693" spans="1:2" x14ac:dyDescent="0.25">
      <c r="A693">
        <v>28.875</v>
      </c>
      <c r="B693">
        <v>0.32096758829277394</v>
      </c>
    </row>
    <row r="694" spans="1:2" x14ac:dyDescent="0.25">
      <c r="A694">
        <v>28.916666666666668</v>
      </c>
      <c r="B694">
        <v>0.32083318832310065</v>
      </c>
    </row>
    <row r="695" spans="1:2" x14ac:dyDescent="0.25">
      <c r="A695">
        <v>28.958333333333336</v>
      </c>
      <c r="B695">
        <v>0.32071932261063352</v>
      </c>
    </row>
    <row r="696" spans="1:2" x14ac:dyDescent="0.25">
      <c r="A696">
        <v>29</v>
      </c>
      <c r="B696">
        <v>0.32060518962221057</v>
      </c>
    </row>
    <row r="697" spans="1:2" x14ac:dyDescent="0.25">
      <c r="A697">
        <v>29.041666666666668</v>
      </c>
      <c r="B697">
        <v>0.32049078935783176</v>
      </c>
    </row>
    <row r="698" spans="1:2" x14ac:dyDescent="0.25">
      <c r="A698">
        <v>29.083333333333336</v>
      </c>
      <c r="B698">
        <v>0.32037612181749725</v>
      </c>
    </row>
    <row r="699" spans="1:2" x14ac:dyDescent="0.25">
      <c r="A699">
        <v>29.125</v>
      </c>
      <c r="B699">
        <v>0.32026118700120682</v>
      </c>
    </row>
    <row r="700" spans="1:2" x14ac:dyDescent="0.25">
      <c r="A700">
        <v>29.166666666666668</v>
      </c>
      <c r="B700">
        <v>0.32014598490896062</v>
      </c>
    </row>
    <row r="701" spans="1:2" x14ac:dyDescent="0.25">
      <c r="A701">
        <v>29.208333333333336</v>
      </c>
      <c r="B701">
        <v>0.32003051554075862</v>
      </c>
    </row>
    <row r="702" spans="1:2" x14ac:dyDescent="0.25">
      <c r="A702">
        <v>29.25</v>
      </c>
      <c r="B702">
        <v>0.31991477889660069</v>
      </c>
    </row>
    <row r="703" spans="1:2" x14ac:dyDescent="0.25">
      <c r="A703">
        <v>29.291666666666668</v>
      </c>
      <c r="B703">
        <v>0.31979877497648707</v>
      </c>
    </row>
    <row r="704" spans="1:2" x14ac:dyDescent="0.25">
      <c r="A704">
        <v>29.333333333333336</v>
      </c>
      <c r="B704">
        <v>0.31968250378041752</v>
      </c>
    </row>
    <row r="705" spans="1:2" x14ac:dyDescent="0.25">
      <c r="A705">
        <v>29.375</v>
      </c>
      <c r="B705">
        <v>0.31956596530839221</v>
      </c>
    </row>
    <row r="706" spans="1:2" x14ac:dyDescent="0.25">
      <c r="A706">
        <v>29.416666666666668</v>
      </c>
      <c r="B706">
        <v>0.32499820083068071</v>
      </c>
    </row>
    <row r="707" spans="1:2" x14ac:dyDescent="0.25">
      <c r="A707">
        <v>29.458333333333336</v>
      </c>
      <c r="B707">
        <v>0.33052278435684818</v>
      </c>
    </row>
    <row r="708" spans="1:2" x14ac:dyDescent="0.25">
      <c r="A708">
        <v>29.5</v>
      </c>
      <c r="B708">
        <v>0.33614128580296038</v>
      </c>
    </row>
    <row r="709" spans="1:2" x14ac:dyDescent="0.25">
      <c r="A709">
        <v>29.541666666666668</v>
      </c>
      <c r="B709">
        <v>0.34185403857410562</v>
      </c>
    </row>
    <row r="710" spans="1:2" x14ac:dyDescent="0.25">
      <c r="A710">
        <v>29.583333333333336</v>
      </c>
      <c r="B710">
        <v>0.34763259080282605</v>
      </c>
    </row>
    <row r="711" spans="1:2" x14ac:dyDescent="0.25">
      <c r="A711">
        <v>29.625</v>
      </c>
      <c r="B711">
        <v>0.35349747826052325</v>
      </c>
    </row>
    <row r="712" spans="1:2" x14ac:dyDescent="0.25">
      <c r="A712">
        <v>29.666666666666668</v>
      </c>
      <c r="B712">
        <v>0.35943187242083657</v>
      </c>
    </row>
    <row r="713" spans="1:2" x14ac:dyDescent="0.25">
      <c r="A713">
        <v>29.708333333333336</v>
      </c>
      <c r="B713">
        <v>0.36543626296574527</v>
      </c>
    </row>
    <row r="714" spans="1:2" x14ac:dyDescent="0.25">
      <c r="A714">
        <v>29.75</v>
      </c>
      <c r="B714">
        <v>0.37153684341509835</v>
      </c>
    </row>
    <row r="715" spans="1:2" x14ac:dyDescent="0.25">
      <c r="A715">
        <v>29.791666666666668</v>
      </c>
      <c r="B715">
        <v>0.37770963853592432</v>
      </c>
    </row>
    <row r="716" spans="1:2" x14ac:dyDescent="0.25">
      <c r="A716">
        <v>29.833333333333336</v>
      </c>
      <c r="B716">
        <v>0.38397417336614648</v>
      </c>
    </row>
    <row r="717" spans="1:2" x14ac:dyDescent="0.25">
      <c r="A717">
        <v>29.875</v>
      </c>
      <c r="B717">
        <v>0.39042963948420534</v>
      </c>
    </row>
    <row r="718" spans="1:2" x14ac:dyDescent="0.25">
      <c r="A718">
        <v>29.916666666666668</v>
      </c>
      <c r="B718">
        <v>0.39016715053118789</v>
      </c>
    </row>
    <row r="719" spans="1:2" x14ac:dyDescent="0.25">
      <c r="A719">
        <v>29.958333333333336</v>
      </c>
      <c r="B719">
        <v>0.38992881809284807</v>
      </c>
    </row>
    <row r="720" spans="1:2" x14ac:dyDescent="0.25">
      <c r="A720">
        <v>30</v>
      </c>
      <c r="B720">
        <v>0.38969017694381736</v>
      </c>
    </row>
    <row r="721" spans="1:2" x14ac:dyDescent="0.25">
      <c r="A721">
        <v>30.041666666666668</v>
      </c>
      <c r="B721">
        <v>0.38945122708409569</v>
      </c>
    </row>
    <row r="722" spans="1:2" x14ac:dyDescent="0.25">
      <c r="A722">
        <v>30.083333333333336</v>
      </c>
      <c r="B722">
        <v>0.38921196851368317</v>
      </c>
    </row>
    <row r="723" spans="1:2" x14ac:dyDescent="0.25">
      <c r="A723">
        <v>30.125</v>
      </c>
      <c r="B723">
        <v>0.38897240123257965</v>
      </c>
    </row>
    <row r="724" spans="1:2" x14ac:dyDescent="0.25">
      <c r="A724">
        <v>30.166666666666668</v>
      </c>
      <c r="B724">
        <v>0.38873252524078517</v>
      </c>
    </row>
    <row r="725" spans="1:2" x14ac:dyDescent="0.25">
      <c r="A725">
        <v>30.208333333333336</v>
      </c>
      <c r="B725">
        <v>0.38849234053829979</v>
      </c>
    </row>
    <row r="726" spans="1:2" x14ac:dyDescent="0.25">
      <c r="A726">
        <v>30.25</v>
      </c>
      <c r="B726">
        <v>0.38825184712512345</v>
      </c>
    </row>
    <row r="727" spans="1:2" x14ac:dyDescent="0.25">
      <c r="A727">
        <v>30.291666666666668</v>
      </c>
      <c r="B727">
        <v>0.38801104500125638</v>
      </c>
    </row>
    <row r="728" spans="1:2" x14ac:dyDescent="0.25">
      <c r="A728">
        <v>30.333333333333336</v>
      </c>
      <c r="B728">
        <v>0.38776993416669819</v>
      </c>
    </row>
    <row r="729" spans="1:2" x14ac:dyDescent="0.25">
      <c r="A729">
        <v>30.375</v>
      </c>
      <c r="B729">
        <v>0.3875285146214491</v>
      </c>
    </row>
    <row r="730" spans="1:2" x14ac:dyDescent="0.25">
      <c r="A730">
        <v>30.416666666666668</v>
      </c>
      <c r="B730">
        <v>0.39411611348205949</v>
      </c>
    </row>
    <row r="731" spans="1:2" x14ac:dyDescent="0.25">
      <c r="A731">
        <v>30.458333333333336</v>
      </c>
      <c r="B731">
        <v>0.40081570152330043</v>
      </c>
    </row>
    <row r="732" spans="1:2" x14ac:dyDescent="0.25">
      <c r="A732">
        <v>30.5</v>
      </c>
      <c r="B732">
        <v>0.40762519520267421</v>
      </c>
    </row>
    <row r="733" spans="1:2" x14ac:dyDescent="0.25">
      <c r="A733">
        <v>30.541666666666668</v>
      </c>
      <c r="B733">
        <v>0.41450596434469628</v>
      </c>
    </row>
    <row r="734" spans="1:2" x14ac:dyDescent="0.25">
      <c r="A734">
        <v>30.583333333333336</v>
      </c>
      <c r="B734">
        <v>0.42145939362809542</v>
      </c>
    </row>
    <row r="735" spans="1:2" x14ac:dyDescent="0.25">
      <c r="A735">
        <v>30.625</v>
      </c>
      <c r="B735">
        <v>0.42851924722806412</v>
      </c>
    </row>
    <row r="736" spans="1:2" x14ac:dyDescent="0.25">
      <c r="A736">
        <v>30.666666666666668</v>
      </c>
      <c r="B736">
        <v>0.43566493055809169</v>
      </c>
    </row>
    <row r="737" spans="1:2" x14ac:dyDescent="0.25">
      <c r="A737">
        <v>30.708333333333336</v>
      </c>
      <c r="B737">
        <v>0.44289703231882332</v>
      </c>
    </row>
    <row r="738" spans="1:2" x14ac:dyDescent="0.25">
      <c r="A738">
        <v>30.75</v>
      </c>
      <c r="B738">
        <v>0.45024858972175508</v>
      </c>
    </row>
    <row r="739" spans="1:2" x14ac:dyDescent="0.25">
      <c r="A739">
        <v>30.791666666666668</v>
      </c>
      <c r="B739">
        <v>0.45769048057451917</v>
      </c>
    </row>
    <row r="740" spans="1:2" x14ac:dyDescent="0.25">
      <c r="A740">
        <v>30.833333333333336</v>
      </c>
      <c r="B740">
        <v>0.46523921083458514</v>
      </c>
    </row>
    <row r="741" spans="1:2" x14ac:dyDescent="0.25">
      <c r="A741">
        <v>30.875</v>
      </c>
      <c r="B741">
        <v>0.4729195873387757</v>
      </c>
    </row>
    <row r="742" spans="1:2" x14ac:dyDescent="0.25">
      <c r="A742">
        <v>30.916666666666668</v>
      </c>
      <c r="B742">
        <v>0.47263967899883841</v>
      </c>
    </row>
    <row r="743" spans="1:2" x14ac:dyDescent="0.25">
      <c r="A743">
        <v>30.958333333333336</v>
      </c>
      <c r="B743">
        <v>0.47238414571911402</v>
      </c>
    </row>
    <row r="744" spans="1:2" x14ac:dyDescent="0.25">
      <c r="A744">
        <v>31</v>
      </c>
      <c r="B744">
        <v>0.47212826304726652</v>
      </c>
    </row>
    <row r="745" spans="1:2" x14ac:dyDescent="0.25">
      <c r="A745">
        <v>31.041666666666668</v>
      </c>
      <c r="B745">
        <v>0.47187203098329566</v>
      </c>
    </row>
    <row r="746" spans="1:2" x14ac:dyDescent="0.25">
      <c r="A746">
        <v>31.083333333333336</v>
      </c>
      <c r="B746">
        <v>0.47161544952720152</v>
      </c>
    </row>
    <row r="747" spans="1:2" x14ac:dyDescent="0.25">
      <c r="A747">
        <v>31.125</v>
      </c>
      <c r="B747">
        <v>0.47135851867898415</v>
      </c>
    </row>
    <row r="748" spans="1:2" x14ac:dyDescent="0.25">
      <c r="A748">
        <v>31.166666666666668</v>
      </c>
      <c r="B748">
        <v>0.47110123843864343</v>
      </c>
    </row>
    <row r="749" spans="1:2" x14ac:dyDescent="0.25">
      <c r="A749">
        <v>31.208333333333336</v>
      </c>
      <c r="B749">
        <v>0.47084360880617981</v>
      </c>
    </row>
    <row r="750" spans="1:2" x14ac:dyDescent="0.25">
      <c r="A750">
        <v>31.25</v>
      </c>
      <c r="B750">
        <v>0.47058562978159285</v>
      </c>
    </row>
    <row r="751" spans="1:2" x14ac:dyDescent="0.25">
      <c r="A751">
        <v>31.291666666666668</v>
      </c>
      <c r="B751">
        <v>0.47030654899747926</v>
      </c>
    </row>
    <row r="752" spans="1:2" x14ac:dyDescent="0.25">
      <c r="A752">
        <v>31.333333333333336</v>
      </c>
      <c r="B752">
        <v>0.47003888185127368</v>
      </c>
    </row>
    <row r="753" spans="1:2" x14ac:dyDescent="0.25">
      <c r="A753">
        <v>31.375</v>
      </c>
      <c r="B753">
        <v>0.46977086347850211</v>
      </c>
    </row>
    <row r="754" spans="1:2" x14ac:dyDescent="0.25">
      <c r="A754">
        <v>31.416666666666668</v>
      </c>
      <c r="B754">
        <v>0.47775658226968237</v>
      </c>
    </row>
    <row r="755" spans="1:2" x14ac:dyDescent="0.25">
      <c r="A755">
        <v>31.458333333333336</v>
      </c>
      <c r="B755">
        <v>0.48578161732081815</v>
      </c>
    </row>
    <row r="756" spans="1:2" x14ac:dyDescent="0.25">
      <c r="A756">
        <v>31.5</v>
      </c>
      <c r="B756">
        <v>0.4938534660685866</v>
      </c>
    </row>
    <row r="757" spans="1:2" x14ac:dyDescent="0.25">
      <c r="A757">
        <v>31.541666666666668</v>
      </c>
      <c r="B757">
        <v>0.5020108729470889</v>
      </c>
    </row>
    <row r="758" spans="1:2" x14ac:dyDescent="0.25">
      <c r="A758">
        <v>31.583333333333336</v>
      </c>
      <c r="B758">
        <v>0.51025609324090382</v>
      </c>
    </row>
    <row r="759" spans="1:2" x14ac:dyDescent="0.25">
      <c r="A759">
        <v>31.625</v>
      </c>
      <c r="B759">
        <v>0.51862654155820509</v>
      </c>
    </row>
    <row r="760" spans="1:2" x14ac:dyDescent="0.25">
      <c r="A760">
        <v>31.666666666666668</v>
      </c>
      <c r="B760">
        <v>0.52709855163142716</v>
      </c>
    </row>
    <row r="761" spans="1:2" x14ac:dyDescent="0.25">
      <c r="A761">
        <v>31.708333333333336</v>
      </c>
      <c r="B761">
        <v>0.53567431734563775</v>
      </c>
    </row>
    <row r="762" spans="1:2" x14ac:dyDescent="0.25">
      <c r="A762">
        <v>31.75</v>
      </c>
      <c r="B762">
        <v>0.54439149601096715</v>
      </c>
    </row>
    <row r="763" spans="1:2" x14ac:dyDescent="0.25">
      <c r="A763">
        <v>31.791666666666668</v>
      </c>
      <c r="B763">
        <v>0.55321483371495705</v>
      </c>
    </row>
    <row r="764" spans="1:2" x14ac:dyDescent="0.25">
      <c r="A764">
        <v>31.833333333333336</v>
      </c>
      <c r="B764">
        <v>0.56226618144548091</v>
      </c>
    </row>
    <row r="765" spans="1:2" x14ac:dyDescent="0.25">
      <c r="A765">
        <v>31.875</v>
      </c>
      <c r="B765">
        <v>0.57150917072180651</v>
      </c>
    </row>
    <row r="766" spans="1:2" x14ac:dyDescent="0.25">
      <c r="A766">
        <v>31.916666666666668</v>
      </c>
      <c r="B766">
        <v>0.5711658340650102</v>
      </c>
    </row>
    <row r="767" spans="1:2" x14ac:dyDescent="0.25">
      <c r="A767">
        <v>31.958333333333336</v>
      </c>
      <c r="B767">
        <v>0.57085132780455305</v>
      </c>
    </row>
    <row r="768" spans="1:2" x14ac:dyDescent="0.25">
      <c r="A768">
        <v>32</v>
      </c>
      <c r="B768">
        <v>0.57053642065407772</v>
      </c>
    </row>
    <row r="769" spans="1:2" x14ac:dyDescent="0.25">
      <c r="A769">
        <v>32.041666666666664</v>
      </c>
      <c r="B769">
        <v>0.5702211126135841</v>
      </c>
    </row>
    <row r="770" spans="1:2" x14ac:dyDescent="0.25">
      <c r="A770">
        <v>32.083333333333336</v>
      </c>
      <c r="B770">
        <v>0.56990540368307174</v>
      </c>
    </row>
    <row r="771" spans="1:2" x14ac:dyDescent="0.25">
      <c r="A771">
        <v>32.125</v>
      </c>
      <c r="B771">
        <v>0.5695892938625412</v>
      </c>
    </row>
    <row r="772" spans="1:2" x14ac:dyDescent="0.25">
      <c r="A772">
        <v>32.166666666666664</v>
      </c>
      <c r="B772">
        <v>0.56924957337626125</v>
      </c>
    </row>
    <row r="773" spans="1:2" x14ac:dyDescent="0.25">
      <c r="A773">
        <v>32.208333333333336</v>
      </c>
      <c r="B773">
        <v>0.56892268778009758</v>
      </c>
    </row>
    <row r="774" spans="1:2" x14ac:dyDescent="0.25">
      <c r="A774">
        <v>32.25</v>
      </c>
      <c r="B774">
        <v>0.56859539926722757</v>
      </c>
    </row>
    <row r="775" spans="1:2" x14ac:dyDescent="0.25">
      <c r="A775">
        <v>32.291666666666664</v>
      </c>
      <c r="B775">
        <v>0.56826770783765146</v>
      </c>
    </row>
    <row r="776" spans="1:2" x14ac:dyDescent="0.25">
      <c r="A776">
        <v>32.333333333333336</v>
      </c>
      <c r="B776">
        <v>0.56793961349136912</v>
      </c>
    </row>
    <row r="777" spans="1:2" x14ac:dyDescent="0.25">
      <c r="A777">
        <v>32.375</v>
      </c>
      <c r="B777">
        <v>0.56761111622838056</v>
      </c>
    </row>
    <row r="778" spans="1:2" x14ac:dyDescent="0.25">
      <c r="A778">
        <v>32.416666666666664</v>
      </c>
      <c r="B778">
        <v>0.57726011931630905</v>
      </c>
    </row>
    <row r="779" spans="1:2" x14ac:dyDescent="0.25">
      <c r="A779">
        <v>32.458333333333336</v>
      </c>
      <c r="B779">
        <v>0.58692145568854204</v>
      </c>
    </row>
    <row r="780" spans="1:2" x14ac:dyDescent="0.25">
      <c r="A780">
        <v>32.5</v>
      </c>
      <c r="B780">
        <v>0.59663009657969446</v>
      </c>
    </row>
    <row r="781" spans="1:2" x14ac:dyDescent="0.25">
      <c r="A781">
        <v>32.541666666666664</v>
      </c>
      <c r="B781">
        <v>0.60643099114074606</v>
      </c>
    </row>
    <row r="782" spans="1:2" x14ac:dyDescent="0.25">
      <c r="A782">
        <v>32.583333333333336</v>
      </c>
      <c r="B782">
        <v>0.61632433160683153</v>
      </c>
    </row>
    <row r="783" spans="1:2" x14ac:dyDescent="0.25">
      <c r="A783">
        <v>32.625</v>
      </c>
      <c r="B783">
        <v>0.62635718360592896</v>
      </c>
    </row>
    <row r="784" spans="1:2" x14ac:dyDescent="0.25">
      <c r="A784">
        <v>32.666666666666664</v>
      </c>
      <c r="B784">
        <v>0.63650740290046537</v>
      </c>
    </row>
    <row r="785" spans="1:2" x14ac:dyDescent="0.25">
      <c r="A785">
        <v>32.708333333333336</v>
      </c>
      <c r="B785">
        <v>0.64678195222384072</v>
      </c>
    </row>
    <row r="786" spans="1:2" x14ac:dyDescent="0.25">
      <c r="A786">
        <v>32.75</v>
      </c>
      <c r="B786">
        <v>0.65722668046976063</v>
      </c>
    </row>
    <row r="787" spans="1:2" x14ac:dyDescent="0.25">
      <c r="A787">
        <v>32.791666666666664</v>
      </c>
      <c r="B787">
        <v>0.66779946277880342</v>
      </c>
    </row>
    <row r="788" spans="1:2" x14ac:dyDescent="0.25">
      <c r="A788">
        <v>32.833333333333336</v>
      </c>
      <c r="B788">
        <v>0.67852367800920965</v>
      </c>
    </row>
    <row r="789" spans="1:2" x14ac:dyDescent="0.25">
      <c r="A789">
        <v>32.875</v>
      </c>
      <c r="B789">
        <v>0.68943565078421443</v>
      </c>
    </row>
    <row r="790" spans="1:2" x14ac:dyDescent="0.25">
      <c r="A790">
        <v>32.916666666666664</v>
      </c>
      <c r="B790">
        <v>0.68909801686843386</v>
      </c>
    </row>
    <row r="791" spans="1:2" x14ac:dyDescent="0.25">
      <c r="A791">
        <v>32.958333333333336</v>
      </c>
      <c r="B791">
        <v>0.68879321941252802</v>
      </c>
    </row>
    <row r="792" spans="1:2" x14ac:dyDescent="0.25">
      <c r="A792">
        <v>33</v>
      </c>
      <c r="B792">
        <v>0.68848797123327055</v>
      </c>
    </row>
    <row r="793" spans="1:2" x14ac:dyDescent="0.25">
      <c r="A793">
        <v>33.041666666666664</v>
      </c>
      <c r="B793">
        <v>0.68814867133289181</v>
      </c>
    </row>
    <row r="794" spans="1:2" x14ac:dyDescent="0.25">
      <c r="A794">
        <v>33.083333333333336</v>
      </c>
      <c r="B794">
        <v>0.68782824171346635</v>
      </c>
    </row>
    <row r="795" spans="1:2" x14ac:dyDescent="0.25">
      <c r="A795">
        <v>33.125</v>
      </c>
      <c r="B795">
        <v>0.68750735848137878</v>
      </c>
    </row>
    <row r="796" spans="1:2" x14ac:dyDescent="0.25">
      <c r="A796">
        <v>33.166666666666664</v>
      </c>
      <c r="B796">
        <v>0.68718602163662923</v>
      </c>
    </row>
    <row r="797" spans="1:2" x14ac:dyDescent="0.25">
      <c r="A797">
        <v>33.208333333333336</v>
      </c>
      <c r="B797">
        <v>0.68686423117921758</v>
      </c>
    </row>
    <row r="798" spans="1:2" x14ac:dyDescent="0.25">
      <c r="A798">
        <v>33.25</v>
      </c>
      <c r="B798">
        <v>0.6865419871091436</v>
      </c>
    </row>
    <row r="799" spans="1:2" x14ac:dyDescent="0.25">
      <c r="A799">
        <v>33.291666666666664</v>
      </c>
      <c r="B799">
        <v>0.68621928942640764</v>
      </c>
    </row>
    <row r="800" spans="1:2" x14ac:dyDescent="0.25">
      <c r="A800">
        <v>33.333333333333336</v>
      </c>
      <c r="B800">
        <v>0.68589613813100925</v>
      </c>
    </row>
    <row r="801" spans="1:2" x14ac:dyDescent="0.25">
      <c r="A801">
        <v>33.375</v>
      </c>
      <c r="B801">
        <v>0.68557253322294931</v>
      </c>
    </row>
    <row r="802" spans="1:2" x14ac:dyDescent="0.25">
      <c r="A802">
        <v>33.416666666666664</v>
      </c>
      <c r="B802">
        <v>0.69701559675897529</v>
      </c>
    </row>
    <row r="803" spans="1:2" x14ac:dyDescent="0.25">
      <c r="A803">
        <v>33.458333333333336</v>
      </c>
      <c r="B803">
        <v>0.70842755303653382</v>
      </c>
    </row>
    <row r="804" spans="1:2" x14ac:dyDescent="0.25">
      <c r="A804">
        <v>33.5</v>
      </c>
      <c r="B804">
        <v>0.71989424155886139</v>
      </c>
    </row>
    <row r="805" spans="1:2" x14ac:dyDescent="0.25">
      <c r="A805">
        <v>33.541666666666664</v>
      </c>
      <c r="B805">
        <v>0.73146907387499627</v>
      </c>
    </row>
    <row r="806" spans="1:2" x14ac:dyDescent="0.25">
      <c r="A806">
        <v>33.583333333333336</v>
      </c>
      <c r="B806">
        <v>0.74315314873173188</v>
      </c>
    </row>
    <row r="807" spans="1:2" x14ac:dyDescent="0.25">
      <c r="A807">
        <v>33.625</v>
      </c>
      <c r="B807">
        <v>0.754999319164115</v>
      </c>
    </row>
    <row r="808" spans="1:2" x14ac:dyDescent="0.25">
      <c r="A808">
        <v>33.666666666666664</v>
      </c>
      <c r="B808">
        <v>0.76697181281197335</v>
      </c>
    </row>
    <row r="809" spans="1:2" x14ac:dyDescent="0.25">
      <c r="A809">
        <v>33.708333333333336</v>
      </c>
      <c r="B809">
        <v>0.77920293620042358</v>
      </c>
    </row>
    <row r="810" spans="1:2" x14ac:dyDescent="0.25">
      <c r="A810">
        <v>33.75</v>
      </c>
      <c r="B810">
        <v>0.79166182497575022</v>
      </c>
    </row>
    <row r="811" spans="1:2" x14ac:dyDescent="0.25">
      <c r="A811">
        <v>33.791666666666664</v>
      </c>
      <c r="B811">
        <v>0.80425809885444199</v>
      </c>
    </row>
    <row r="812" spans="1:2" x14ac:dyDescent="0.25">
      <c r="A812">
        <v>33.833333333333336</v>
      </c>
      <c r="B812">
        <v>0.81702612395403873</v>
      </c>
    </row>
    <row r="813" spans="1:2" x14ac:dyDescent="0.25">
      <c r="A813">
        <v>33.875</v>
      </c>
      <c r="B813">
        <v>0.83001562078334068</v>
      </c>
    </row>
    <row r="814" spans="1:2" x14ac:dyDescent="0.25">
      <c r="A814">
        <v>33.916666666666664</v>
      </c>
      <c r="B814">
        <v>0.82962330031509091</v>
      </c>
    </row>
    <row r="815" spans="1:2" x14ac:dyDescent="0.25">
      <c r="A815">
        <v>33.958333333333336</v>
      </c>
      <c r="B815">
        <v>0.8292916711720969</v>
      </c>
    </row>
    <row r="816" spans="1:2" x14ac:dyDescent="0.25">
      <c r="A816">
        <v>34</v>
      </c>
      <c r="B816">
        <v>0.82895952703585019</v>
      </c>
    </row>
    <row r="817" spans="1:2" x14ac:dyDescent="0.25">
      <c r="A817">
        <v>34.041666666666664</v>
      </c>
      <c r="B817">
        <v>0.82862686790635132</v>
      </c>
    </row>
    <row r="818" spans="1:2" x14ac:dyDescent="0.25">
      <c r="A818">
        <v>34.083333333333336</v>
      </c>
      <c r="B818">
        <v>0.82829369378359974</v>
      </c>
    </row>
    <row r="819" spans="1:2" x14ac:dyDescent="0.25">
      <c r="A819">
        <v>34.125</v>
      </c>
      <c r="B819">
        <v>0.82796000466759623</v>
      </c>
    </row>
    <row r="820" spans="1:2" x14ac:dyDescent="0.25">
      <c r="A820">
        <v>34.166666666666664</v>
      </c>
      <c r="B820">
        <v>0.82762580055834001</v>
      </c>
    </row>
    <row r="821" spans="1:2" x14ac:dyDescent="0.25">
      <c r="A821">
        <v>34.208333333333336</v>
      </c>
      <c r="B821">
        <v>0.82729108145583163</v>
      </c>
    </row>
    <row r="822" spans="1:2" x14ac:dyDescent="0.25">
      <c r="A822">
        <v>34.25</v>
      </c>
      <c r="B822">
        <v>0.82695584736007044</v>
      </c>
    </row>
    <row r="823" spans="1:2" x14ac:dyDescent="0.25">
      <c r="A823">
        <v>34.291666666666664</v>
      </c>
      <c r="B823">
        <v>0.82662009827105687</v>
      </c>
    </row>
    <row r="824" spans="1:2" x14ac:dyDescent="0.25">
      <c r="A824">
        <v>34.333333333333336</v>
      </c>
      <c r="B824">
        <v>0.82628383418879126</v>
      </c>
    </row>
    <row r="825" spans="1:2" x14ac:dyDescent="0.25">
      <c r="A825">
        <v>34.375</v>
      </c>
      <c r="B825">
        <v>0.82594705511327315</v>
      </c>
    </row>
    <row r="826" spans="1:2" x14ac:dyDescent="0.25">
      <c r="A826">
        <v>34.416666666666664</v>
      </c>
      <c r="B826">
        <v>0.83954558454527106</v>
      </c>
    </row>
    <row r="827" spans="1:2" x14ac:dyDescent="0.25">
      <c r="A827">
        <v>34.458333333333336</v>
      </c>
      <c r="B827">
        <v>0.85310663641560569</v>
      </c>
    </row>
    <row r="828" spans="1:2" x14ac:dyDescent="0.25">
      <c r="A828">
        <v>34.5</v>
      </c>
      <c r="B828">
        <v>0.86673087856442155</v>
      </c>
    </row>
    <row r="829" spans="1:2" x14ac:dyDescent="0.25">
      <c r="A829">
        <v>34.541666666666664</v>
      </c>
      <c r="B829">
        <v>0.88048259848996779</v>
      </c>
    </row>
    <row r="830" spans="1:2" x14ac:dyDescent="0.25">
      <c r="A830">
        <v>34.583333333333336</v>
      </c>
      <c r="B830">
        <v>0.89436265897310008</v>
      </c>
    </row>
    <row r="831" spans="1:2" x14ac:dyDescent="0.25">
      <c r="A831">
        <v>34.625</v>
      </c>
      <c r="B831">
        <v>0.90843310635500807</v>
      </c>
    </row>
    <row r="832" spans="1:2" x14ac:dyDescent="0.25">
      <c r="A832">
        <v>34.666666666666664</v>
      </c>
      <c r="B832">
        <v>0.92265436630930375</v>
      </c>
    </row>
    <row r="833" spans="1:2" x14ac:dyDescent="0.25">
      <c r="A833">
        <v>34.708333333333336</v>
      </c>
      <c r="B833">
        <v>0.93702765357148476</v>
      </c>
    </row>
    <row r="834" spans="1:2" x14ac:dyDescent="0.25">
      <c r="A834">
        <v>34.75</v>
      </c>
      <c r="B834">
        <v>0.95161402948115892</v>
      </c>
    </row>
    <row r="835" spans="1:2" x14ac:dyDescent="0.25">
      <c r="A835">
        <v>34.791666666666664</v>
      </c>
      <c r="B835">
        <v>0.96656227563606167</v>
      </c>
    </row>
    <row r="836" spans="1:2" x14ac:dyDescent="0.25">
      <c r="A836">
        <v>34.833333333333336</v>
      </c>
      <c r="B836">
        <v>0.98176858343329132</v>
      </c>
    </row>
    <row r="837" spans="1:2" x14ac:dyDescent="0.25">
      <c r="A837">
        <v>34.875</v>
      </c>
      <c r="B837">
        <v>0.99721774604089186</v>
      </c>
    </row>
    <row r="838" spans="1:2" x14ac:dyDescent="0.25">
      <c r="A838">
        <v>34.916666666666664</v>
      </c>
      <c r="B838">
        <v>0.99686505984093177</v>
      </c>
    </row>
    <row r="839" spans="1:2" x14ac:dyDescent="0.25">
      <c r="A839">
        <v>34.958333333333336</v>
      </c>
      <c r="B839">
        <v>0.99655391027287088</v>
      </c>
    </row>
    <row r="840" spans="1:2" x14ac:dyDescent="0.25">
      <c r="A840">
        <v>35</v>
      </c>
      <c r="B840">
        <v>0.99624217902118939</v>
      </c>
    </row>
    <row r="841" spans="1:2" x14ac:dyDescent="0.25">
      <c r="A841">
        <v>35.041666666666664</v>
      </c>
      <c r="B841">
        <v>0.99592986608588874</v>
      </c>
    </row>
    <row r="842" spans="1:2" x14ac:dyDescent="0.25">
      <c r="A842">
        <v>35.083333333333336</v>
      </c>
      <c r="B842">
        <v>0.99561697146696704</v>
      </c>
    </row>
    <row r="843" spans="1:2" x14ac:dyDescent="0.25">
      <c r="A843">
        <v>35.125</v>
      </c>
      <c r="B843">
        <v>0.99530349516442573</v>
      </c>
    </row>
    <row r="844" spans="1:2" x14ac:dyDescent="0.25">
      <c r="A844">
        <v>35.166666666666664</v>
      </c>
      <c r="B844">
        <v>0.99498943717826482</v>
      </c>
    </row>
    <row r="845" spans="1:2" x14ac:dyDescent="0.25">
      <c r="A845">
        <v>35.208333333333336</v>
      </c>
      <c r="B845">
        <v>0.99467479750848387</v>
      </c>
    </row>
    <row r="846" spans="1:2" x14ac:dyDescent="0.25">
      <c r="A846">
        <v>35.25</v>
      </c>
      <c r="B846">
        <v>0.99435957615508264</v>
      </c>
    </row>
    <row r="847" spans="1:2" x14ac:dyDescent="0.25">
      <c r="A847">
        <v>35.291666666666664</v>
      </c>
      <c r="B847">
        <v>0.9940437731180618</v>
      </c>
    </row>
    <row r="848" spans="1:2" x14ac:dyDescent="0.25">
      <c r="A848">
        <v>35.333333333333336</v>
      </c>
      <c r="B848">
        <v>0.99372738839742081</v>
      </c>
    </row>
    <row r="849" spans="1:2" x14ac:dyDescent="0.25">
      <c r="A849">
        <v>35.375</v>
      </c>
      <c r="B849">
        <v>0.99341042199316043</v>
      </c>
    </row>
    <row r="850" spans="1:2" x14ac:dyDescent="0.25">
      <c r="A850">
        <v>35.416666666666664</v>
      </c>
      <c r="B850">
        <v>1.0094239741162776</v>
      </c>
    </row>
    <row r="851" spans="1:2" x14ac:dyDescent="0.25">
      <c r="A851">
        <v>35.458333333333336</v>
      </c>
      <c r="B851">
        <v>1.0253923154014839</v>
      </c>
    </row>
    <row r="852" spans="1:2" x14ac:dyDescent="0.25">
      <c r="A852">
        <v>35.5</v>
      </c>
      <c r="B852">
        <v>1.0414336586311992</v>
      </c>
    </row>
    <row r="853" spans="1:2" x14ac:dyDescent="0.25">
      <c r="A853">
        <v>35.541666666666664</v>
      </c>
      <c r="B853">
        <v>1.0576188605727577</v>
      </c>
    </row>
    <row r="854" spans="1:2" x14ac:dyDescent="0.25">
      <c r="A854">
        <v>35.583333333333336</v>
      </c>
      <c r="B854">
        <v>1.0739506935337357</v>
      </c>
    </row>
    <row r="855" spans="1:2" x14ac:dyDescent="0.25">
      <c r="A855">
        <v>35.625</v>
      </c>
      <c r="B855">
        <v>1.0905039045175378</v>
      </c>
    </row>
    <row r="856" spans="1:2" x14ac:dyDescent="0.25">
      <c r="A856">
        <v>35.666666666666664</v>
      </c>
      <c r="B856">
        <v>1.1072980733517974</v>
      </c>
    </row>
    <row r="857" spans="1:2" x14ac:dyDescent="0.25">
      <c r="A857">
        <v>35.708333333333336</v>
      </c>
      <c r="B857">
        <v>1.124448085023479</v>
      </c>
    </row>
    <row r="858" spans="1:2" x14ac:dyDescent="0.25">
      <c r="A858">
        <v>35.75</v>
      </c>
      <c r="B858">
        <v>1.1419019843909206</v>
      </c>
    </row>
    <row r="859" spans="1:2" x14ac:dyDescent="0.25">
      <c r="A859">
        <v>35.791666666666664</v>
      </c>
      <c r="B859">
        <v>1.1595424413178399</v>
      </c>
    </row>
    <row r="860" spans="1:2" x14ac:dyDescent="0.25">
      <c r="A860">
        <v>35.833333333333336</v>
      </c>
      <c r="B860">
        <v>1.1774074676403916</v>
      </c>
    </row>
    <row r="861" spans="1:2" x14ac:dyDescent="0.25">
      <c r="A861">
        <v>35.875</v>
      </c>
      <c r="B861">
        <v>1.195553456943208</v>
      </c>
    </row>
    <row r="862" spans="1:2" x14ac:dyDescent="0.25">
      <c r="A862">
        <v>35.916666666666664</v>
      </c>
      <c r="B862">
        <v>1.195236703424418</v>
      </c>
    </row>
    <row r="863" spans="1:2" x14ac:dyDescent="0.25">
      <c r="A863">
        <v>35.958333333333336</v>
      </c>
      <c r="B863">
        <v>1.194966056775302</v>
      </c>
    </row>
    <row r="864" spans="1:2" x14ac:dyDescent="0.25">
      <c r="A864">
        <v>36</v>
      </c>
      <c r="B864">
        <v>1.1946947536606227</v>
      </c>
    </row>
    <row r="865" spans="1:2" x14ac:dyDescent="0.25">
      <c r="A865">
        <v>36.041666666666664</v>
      </c>
      <c r="B865">
        <v>1.1944227940803813</v>
      </c>
    </row>
    <row r="866" spans="1:2" x14ac:dyDescent="0.25">
      <c r="A866">
        <v>36.083333333333336</v>
      </c>
      <c r="B866">
        <v>1.1941501780345769</v>
      </c>
    </row>
    <row r="867" spans="1:2" x14ac:dyDescent="0.25">
      <c r="A867">
        <v>36.125</v>
      </c>
      <c r="B867">
        <v>1.1938769055232101</v>
      </c>
    </row>
    <row r="868" spans="1:2" x14ac:dyDescent="0.25">
      <c r="A868">
        <v>36.166666666666664</v>
      </c>
      <c r="B868">
        <v>1.1936029765462801</v>
      </c>
    </row>
    <row r="869" spans="1:2" x14ac:dyDescent="0.25">
      <c r="A869">
        <v>36.208333333333336</v>
      </c>
      <c r="B869">
        <v>1.1933283911037877</v>
      </c>
    </row>
    <row r="870" spans="1:2" x14ac:dyDescent="0.25">
      <c r="A870">
        <v>36.25</v>
      </c>
      <c r="B870">
        <v>1.1930531491957326</v>
      </c>
    </row>
    <row r="871" spans="1:2" x14ac:dyDescent="0.25">
      <c r="A871">
        <v>36.291666666666664</v>
      </c>
      <c r="B871">
        <v>1.1927772508221146</v>
      </c>
    </row>
    <row r="872" spans="1:2" x14ac:dyDescent="0.25">
      <c r="A872">
        <v>36.333333333333336</v>
      </c>
      <c r="B872">
        <v>1.1925006959829338</v>
      </c>
    </row>
    <row r="873" spans="1:2" x14ac:dyDescent="0.25">
      <c r="A873">
        <v>36.375</v>
      </c>
      <c r="B873">
        <v>1.1922234846781905</v>
      </c>
    </row>
    <row r="874" spans="1:2" x14ac:dyDescent="0.25">
      <c r="A874">
        <v>36.416666666666664</v>
      </c>
      <c r="B874">
        <v>1.210966634740142</v>
      </c>
    </row>
    <row r="875" spans="1:2" x14ac:dyDescent="0.25">
      <c r="A875">
        <v>36.458333333333336</v>
      </c>
      <c r="B875">
        <v>1.229648463457677</v>
      </c>
    </row>
    <row r="876" spans="1:2" x14ac:dyDescent="0.25">
      <c r="A876">
        <v>36.5</v>
      </c>
      <c r="B876">
        <v>1.248389758535039</v>
      </c>
    </row>
    <row r="877" spans="1:2" x14ac:dyDescent="0.25">
      <c r="A877">
        <v>36.541666666666664</v>
      </c>
      <c r="B877">
        <v>1.2673404176588072</v>
      </c>
    </row>
    <row r="878" spans="1:2" x14ac:dyDescent="0.25">
      <c r="A878">
        <v>36.583333333333336</v>
      </c>
      <c r="B878">
        <v>1.2864715086128649</v>
      </c>
    </row>
    <row r="879" spans="1:2" x14ac:dyDescent="0.25">
      <c r="A879">
        <v>36.625</v>
      </c>
      <c r="B879">
        <v>1.3060303223383827</v>
      </c>
    </row>
    <row r="880" spans="1:2" x14ac:dyDescent="0.25">
      <c r="A880">
        <v>36.666666666666664</v>
      </c>
      <c r="B880">
        <v>1.3258466694578068</v>
      </c>
    </row>
    <row r="881" spans="1:2" x14ac:dyDescent="0.25">
      <c r="A881">
        <v>36.708333333333336</v>
      </c>
      <c r="B881">
        <v>1.3458683686190838</v>
      </c>
    </row>
    <row r="882" spans="1:2" x14ac:dyDescent="0.25">
      <c r="A882">
        <v>36.75</v>
      </c>
      <c r="B882">
        <v>1.3661798420106108</v>
      </c>
    </row>
    <row r="883" spans="1:2" x14ac:dyDescent="0.25">
      <c r="A883">
        <v>36.791666666666664</v>
      </c>
      <c r="B883">
        <v>1.3866987262769666</v>
      </c>
    </row>
    <row r="884" spans="1:2" x14ac:dyDescent="0.25">
      <c r="A884">
        <v>36.833333333333336</v>
      </c>
      <c r="B884">
        <v>1.4074678249390769</v>
      </c>
    </row>
    <row r="885" spans="1:2" x14ac:dyDescent="0.25">
      <c r="A885">
        <v>36.875</v>
      </c>
      <c r="B885">
        <v>1.4285520839823205</v>
      </c>
    </row>
    <row r="886" spans="1:2" x14ac:dyDescent="0.25">
      <c r="A886">
        <v>36.916666666666664</v>
      </c>
      <c r="B886">
        <v>1.4282949417635589</v>
      </c>
    </row>
    <row r="887" spans="1:2" x14ac:dyDescent="0.25">
      <c r="A887">
        <v>36.958333333333336</v>
      </c>
      <c r="B887">
        <v>1.4280897520389126</v>
      </c>
    </row>
    <row r="888" spans="1:2" x14ac:dyDescent="0.25">
      <c r="A888">
        <v>37</v>
      </c>
      <c r="B888">
        <v>1.4278838250823644</v>
      </c>
    </row>
  </sheetData>
  <phoneticPr fontId="2" type="noConversion"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workbookViewId="0">
      <selection activeCell="Q22" sqref="Q22"/>
    </sheetView>
  </sheetViews>
  <sheetFormatPr defaultRowHeight="13.2" x14ac:dyDescent="0.25"/>
  <sheetData>
    <row r="1" spans="1:5" x14ac:dyDescent="0.25">
      <c r="A1">
        <v>1</v>
      </c>
      <c r="B1">
        <v>1.5391343006533709E-3</v>
      </c>
      <c r="C1">
        <v>1.5773714713309527E-3</v>
      </c>
      <c r="D1">
        <v>1.5773714713309527E-3</v>
      </c>
      <c r="E1">
        <v>1.5773714713309527E-3</v>
      </c>
    </row>
    <row r="2" spans="1:5" x14ac:dyDescent="0.25">
      <c r="A2">
        <f>1+A1</f>
        <v>2</v>
      </c>
      <c r="B2">
        <v>1.5391343006533709E-3</v>
      </c>
      <c r="C2">
        <v>1.5773714713309527E-3</v>
      </c>
      <c r="D2">
        <v>1.5773714713309527E-3</v>
      </c>
      <c r="E2">
        <v>1.5773714713309527E-3</v>
      </c>
    </row>
    <row r="3" spans="1:5" x14ac:dyDescent="0.25">
      <c r="A3">
        <f t="shared" ref="A3:A29" si="0">1+A2</f>
        <v>3</v>
      </c>
      <c r="B3">
        <v>3.1791530544453134E-3</v>
      </c>
      <c r="C3">
        <v>6.0738604166850054E-3</v>
      </c>
      <c r="D3">
        <v>6.3862520709248713E-3</v>
      </c>
      <c r="E3">
        <v>6.3862520709248713E-3</v>
      </c>
    </row>
    <row r="4" spans="1:5" x14ac:dyDescent="0.25">
      <c r="A4">
        <f t="shared" si="0"/>
        <v>4</v>
      </c>
      <c r="B4">
        <v>3.3469072521779266E-3</v>
      </c>
      <c r="C4">
        <v>8.4536938988964572E-3</v>
      </c>
      <c r="D4">
        <v>9.651180481739274E-3</v>
      </c>
      <c r="E4">
        <v>9.6511881006752336E-3</v>
      </c>
    </row>
    <row r="5" spans="1:5" x14ac:dyDescent="0.25">
      <c r="A5">
        <f t="shared" si="0"/>
        <v>5</v>
      </c>
      <c r="B5">
        <v>3.0904048254335498E-3</v>
      </c>
      <c r="C5">
        <v>1.0806154889529693E-2</v>
      </c>
      <c r="D5">
        <v>1.4125502794322752E-2</v>
      </c>
      <c r="E5">
        <v>1.4134962997247773E-2</v>
      </c>
    </row>
    <row r="6" spans="1:5" x14ac:dyDescent="0.25">
      <c r="A6">
        <f t="shared" si="0"/>
        <v>6</v>
      </c>
      <c r="B6">
        <v>2.3924248418388709E-3</v>
      </c>
      <c r="C6">
        <v>1.2530234012113948E-2</v>
      </c>
      <c r="D6">
        <v>1.9836018782040263E-2</v>
      </c>
      <c r="E6">
        <v>1.9986473396532298E-2</v>
      </c>
    </row>
    <row r="7" spans="1:5" x14ac:dyDescent="0.25">
      <c r="A7">
        <f t="shared" si="0"/>
        <v>7</v>
      </c>
      <c r="B7">
        <v>1.4208235114566664E-3</v>
      </c>
      <c r="C7">
        <v>1.3012228483240133E-2</v>
      </c>
      <c r="D7">
        <v>2.6406847866940537E-2</v>
      </c>
      <c r="E7">
        <v>2.7272540089627571E-2</v>
      </c>
    </row>
    <row r="8" spans="1:5" x14ac:dyDescent="0.25">
      <c r="A8">
        <f t="shared" si="0"/>
        <v>8</v>
      </c>
      <c r="B8">
        <v>5.1944485623944348E-4</v>
      </c>
      <c r="C8">
        <v>1.1860605570126317E-2</v>
      </c>
      <c r="D8">
        <v>3.2924617294505527E-2</v>
      </c>
      <c r="E8">
        <v>3.5981264265867161E-2</v>
      </c>
    </row>
    <row r="9" spans="1:5" x14ac:dyDescent="0.25">
      <c r="A9">
        <f t="shared" si="0"/>
        <v>9</v>
      </c>
      <c r="B9">
        <v>4.9627327717643073E-5</v>
      </c>
      <c r="C9">
        <v>9.143278797179525E-3</v>
      </c>
      <c r="D9">
        <v>3.8018128306357847E-2</v>
      </c>
      <c r="E9">
        <v>4.607183687794298E-2</v>
      </c>
    </row>
    <row r="10" spans="1:5" x14ac:dyDescent="0.25">
      <c r="A10">
        <f t="shared" si="0"/>
        <v>10</v>
      </c>
      <c r="B10">
        <v>0</v>
      </c>
      <c r="C10">
        <v>5.5198352440195596E-3</v>
      </c>
      <c r="D10">
        <v>4.016413035237347E-2</v>
      </c>
      <c r="E10">
        <v>5.7545112223275935E-2</v>
      </c>
    </row>
    <row r="11" spans="1:5" x14ac:dyDescent="0.25">
      <c r="A11">
        <f t="shared" si="0"/>
        <v>11</v>
      </c>
      <c r="B11">
        <v>0</v>
      </c>
      <c r="C11">
        <v>2.1650384382424733E-3</v>
      </c>
      <c r="D11">
        <v>3.8200478539564792E-2</v>
      </c>
      <c r="E11">
        <v>7.0310520904339951E-2</v>
      </c>
    </row>
    <row r="12" spans="1:5" x14ac:dyDescent="0.25">
      <c r="A12">
        <f t="shared" si="0"/>
        <v>12</v>
      </c>
      <c r="B12">
        <v>0</v>
      </c>
      <c r="C12">
        <v>2.8203580176276033E-4</v>
      </c>
      <c r="D12">
        <v>3.1895524858315559E-2</v>
      </c>
      <c r="E12">
        <v>8.3723584264323997E-2</v>
      </c>
    </row>
    <row r="13" spans="1:5" x14ac:dyDescent="0.25">
      <c r="A13">
        <f t="shared" si="0"/>
        <v>13</v>
      </c>
      <c r="B13">
        <v>0</v>
      </c>
      <c r="C13">
        <v>0</v>
      </c>
      <c r="D13">
        <v>2.23458460477379E-2</v>
      </c>
      <c r="E13">
        <v>9.6206441376249299E-2</v>
      </c>
    </row>
    <row r="14" spans="1:5" x14ac:dyDescent="0.25">
      <c r="A14">
        <f t="shared" si="0"/>
        <v>14</v>
      </c>
      <c r="B14">
        <v>0</v>
      </c>
      <c r="C14">
        <v>0</v>
      </c>
      <c r="D14">
        <v>1.655695337928139E-2</v>
      </c>
      <c r="E14">
        <v>0.10180156764648561</v>
      </c>
    </row>
    <row r="15" spans="1:5" x14ac:dyDescent="0.25">
      <c r="A15">
        <f t="shared" si="0"/>
        <v>15</v>
      </c>
      <c r="B15">
        <v>0</v>
      </c>
      <c r="C15">
        <v>0</v>
      </c>
      <c r="D15">
        <v>1.1037504985200132E-2</v>
      </c>
      <c r="E15">
        <v>0.10586640234034063</v>
      </c>
    </row>
    <row r="16" spans="1:5" x14ac:dyDescent="0.25">
      <c r="A16">
        <f t="shared" si="0"/>
        <v>16</v>
      </c>
      <c r="B16">
        <v>0</v>
      </c>
      <c r="C16">
        <v>0</v>
      </c>
      <c r="D16">
        <v>6.3096393740019532E-3</v>
      </c>
      <c r="E16">
        <v>0.10787936282177153</v>
      </c>
    </row>
    <row r="17" spans="1:5" x14ac:dyDescent="0.25">
      <c r="A17">
        <f t="shared" si="0"/>
        <v>17</v>
      </c>
      <c r="B17">
        <v>0</v>
      </c>
      <c r="C17">
        <v>0</v>
      </c>
      <c r="D17">
        <v>2.803037032061099E-3</v>
      </c>
      <c r="E17">
        <v>0.10735637443409234</v>
      </c>
    </row>
    <row r="18" spans="1:5" x14ac:dyDescent="0.25">
      <c r="A18">
        <f t="shared" si="0"/>
        <v>18</v>
      </c>
      <c r="B18">
        <v>0</v>
      </c>
      <c r="C18">
        <v>0</v>
      </c>
      <c r="D18">
        <v>7.4636905465415217E-4</v>
      </c>
      <c r="E18">
        <v>0.10392589266649357</v>
      </c>
    </row>
    <row r="19" spans="1:5" x14ac:dyDescent="0.25">
      <c r="A19">
        <f t="shared" si="0"/>
        <v>19</v>
      </c>
      <c r="B19">
        <v>0</v>
      </c>
      <c r="C19">
        <v>0</v>
      </c>
      <c r="D19">
        <v>1.9716168106138793E-5</v>
      </c>
      <c r="E19">
        <v>9.7399298149338329E-2</v>
      </c>
    </row>
    <row r="20" spans="1:5" x14ac:dyDescent="0.25">
      <c r="A20">
        <f t="shared" si="0"/>
        <v>20</v>
      </c>
      <c r="B20">
        <v>0</v>
      </c>
      <c r="C20">
        <v>0</v>
      </c>
      <c r="D20">
        <v>0</v>
      </c>
      <c r="E20">
        <v>8.784914307608685E-2</v>
      </c>
    </row>
    <row r="21" spans="1:5" x14ac:dyDescent="0.25">
      <c r="A21">
        <f t="shared" si="0"/>
        <v>21</v>
      </c>
      <c r="B21">
        <v>0</v>
      </c>
      <c r="C21">
        <v>0</v>
      </c>
      <c r="D21">
        <v>0</v>
      </c>
      <c r="E21">
        <v>7.5646904617169622E-2</v>
      </c>
    </row>
    <row r="22" spans="1:5" x14ac:dyDescent="0.25">
      <c r="A22">
        <f t="shared" si="0"/>
        <v>22</v>
      </c>
      <c r="B22">
        <v>0</v>
      </c>
      <c r="C22">
        <v>0</v>
      </c>
      <c r="D22">
        <v>0</v>
      </c>
      <c r="E22">
        <v>6.149996594219951E-2</v>
      </c>
    </row>
    <row r="23" spans="1:5" x14ac:dyDescent="0.25">
      <c r="A23">
        <f t="shared" si="0"/>
        <v>23</v>
      </c>
      <c r="B23">
        <v>0</v>
      </c>
      <c r="C23">
        <v>0</v>
      </c>
      <c r="D23">
        <v>0</v>
      </c>
      <c r="E23">
        <v>4.6427599507808483E-2</v>
      </c>
    </row>
    <row r="24" spans="1:5" x14ac:dyDescent="0.25">
      <c r="A24">
        <f t="shared" si="0"/>
        <v>24</v>
      </c>
      <c r="B24">
        <v>0</v>
      </c>
      <c r="C24">
        <v>0</v>
      </c>
      <c r="D24">
        <v>0</v>
      </c>
      <c r="E24">
        <v>3.1703184638423573E-2</v>
      </c>
    </row>
    <row r="25" spans="1:5" x14ac:dyDescent="0.25">
      <c r="A25">
        <f t="shared" si="0"/>
        <v>25</v>
      </c>
      <c r="B25">
        <v>0</v>
      </c>
      <c r="C25">
        <v>0</v>
      </c>
      <c r="D25">
        <v>0</v>
      </c>
      <c r="E25">
        <v>1.8706329607837056E-2</v>
      </c>
    </row>
    <row r="26" spans="1:5" x14ac:dyDescent="0.25">
      <c r="A26">
        <f t="shared" si="0"/>
        <v>26</v>
      </c>
      <c r="B26">
        <v>0</v>
      </c>
      <c r="C26">
        <v>0</v>
      </c>
      <c r="D26">
        <v>0</v>
      </c>
      <c r="E26">
        <v>8.7075186981379858E-3</v>
      </c>
    </row>
    <row r="27" spans="1:5" x14ac:dyDescent="0.25">
      <c r="A27">
        <f t="shared" si="0"/>
        <v>27</v>
      </c>
      <c r="B27">
        <v>0</v>
      </c>
      <c r="C27">
        <v>0</v>
      </c>
      <c r="D27">
        <v>0</v>
      </c>
      <c r="E27">
        <v>2.5365825195554754E-3</v>
      </c>
    </row>
    <row r="28" spans="1:5" x14ac:dyDescent="0.25">
      <c r="A28">
        <f t="shared" si="0"/>
        <v>28</v>
      </c>
      <c r="B28">
        <v>0</v>
      </c>
      <c r="C28">
        <v>0</v>
      </c>
      <c r="D28">
        <v>0</v>
      </c>
      <c r="E28">
        <v>1.3007961553356836E-4</v>
      </c>
    </row>
    <row r="29" spans="1:5" x14ac:dyDescent="0.25">
      <c r="A29">
        <f t="shared" si="0"/>
        <v>29</v>
      </c>
    </row>
  </sheetData>
  <phoneticPr fontId="2" type="noConversion"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G33" sqref="G33"/>
    </sheetView>
  </sheetViews>
  <sheetFormatPr defaultRowHeight="13.2" x14ac:dyDescent="0.25"/>
  <sheetData>
    <row r="1" spans="1:3" x14ac:dyDescent="0.25">
      <c r="A1" t="s">
        <v>2</v>
      </c>
      <c r="B1" t="s">
        <v>79</v>
      </c>
      <c r="C1" t="s">
        <v>80</v>
      </c>
    </row>
    <row r="2" spans="1:3" x14ac:dyDescent="0.25">
      <c r="A2">
        <v>18</v>
      </c>
      <c r="B2">
        <v>9</v>
      </c>
      <c r="C2">
        <v>0</v>
      </c>
    </row>
    <row r="3" spans="1:3" x14ac:dyDescent="0.25">
      <c r="A3">
        <v>23</v>
      </c>
      <c r="B3">
        <v>15</v>
      </c>
      <c r="C3">
        <v>0</v>
      </c>
    </row>
    <row r="4" spans="1:3" x14ac:dyDescent="0.25">
      <c r="A4">
        <v>29</v>
      </c>
      <c r="B4">
        <f>AVERAGE(22,22,23,21,23)</f>
        <v>22.2</v>
      </c>
      <c r="C4">
        <f>STDEV(22,22,23,21,23)^2</f>
        <v>0.70000000000000007</v>
      </c>
    </row>
    <row r="5" spans="1:3" x14ac:dyDescent="0.25">
      <c r="A5">
        <v>37</v>
      </c>
      <c r="B5">
        <f>AVERAGE(26,27,28,28,29)</f>
        <v>27.6</v>
      </c>
      <c r="C5">
        <f>STDEV(26,27,28,28,29)^2</f>
        <v>1.2999999999999996</v>
      </c>
    </row>
  </sheetData>
  <phoneticPr fontId="2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18 DAS</vt:lpstr>
      <vt:lpstr>23 DAS</vt:lpstr>
      <vt:lpstr>29 DAS</vt:lpstr>
      <vt:lpstr>37 DAS Bolt</vt:lpstr>
      <vt:lpstr>Summary</vt:lpstr>
      <vt:lpstr>Modelled</vt:lpstr>
      <vt:lpstr>Indiv</vt:lpstr>
      <vt:lpstr>Stochastic</vt:lpstr>
    </vt:vector>
  </TitlesOfParts>
  <Company>Desktop Services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 hoon</dc:creator>
  <cp:lastModifiedBy>MILLAR Andrew</cp:lastModifiedBy>
  <cp:lastPrinted>2012-06-14T14:38:28Z</cp:lastPrinted>
  <dcterms:created xsi:type="dcterms:W3CDTF">2012-06-14T14:29:55Z</dcterms:created>
  <dcterms:modified xsi:type="dcterms:W3CDTF">2018-08-22T13:55:56Z</dcterms:modified>
</cp:coreProperties>
</file>